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G176"/>
  <c r="G299" s="1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G145"/>
  <c r="DK145" s="1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G144"/>
  <c r="DK144" s="1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G20"/>
  <c r="DK20" s="1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H4"/>
  <c r="H148" s="1"/>
  <c r="G4"/>
  <c r="G148" s="1"/>
  <c r="F4"/>
  <c r="F148" s="1"/>
  <c r="C9" i="86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P20"/>
  <c r="FT20"/>
  <c r="FU20"/>
  <c r="FV20"/>
  <c r="FX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L148"/>
  <c r="J4"/>
  <c r="K4"/>
  <c r="L4"/>
  <c r="BR4" s="1"/>
  <c r="DJ4"/>
  <c r="DK4"/>
  <c r="DK148" s="1"/>
  <c r="DP148"/>
  <c r="DP4"/>
  <c r="DY153"/>
  <c r="DY155"/>
  <c r="DY154"/>
  <c r="FV148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P144"/>
  <c r="FT144"/>
  <c r="FU144"/>
  <c r="FV144"/>
  <c r="FX144"/>
  <c r="FZ144"/>
  <c r="GB144"/>
  <c r="K145"/>
  <c r="DO145"/>
  <c r="DP145"/>
  <c r="FT145"/>
  <c r="FU145"/>
  <c r="FV145"/>
  <c r="FX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45"/>
  <c r="FY145" s="1"/>
  <c r="DS144"/>
  <c r="FY144" s="1"/>
  <c r="DS95"/>
  <c r="FY95" s="1"/>
  <c r="DS94"/>
  <c r="FY94" s="1"/>
  <c r="DY152"/>
  <c r="DS41"/>
  <c r="FY41" s="1"/>
  <c r="DS20"/>
  <c r="FY20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C7" i="86"/>
  <c r="C8" s="1"/>
  <c r="B7"/>
  <c r="B8" s="1"/>
  <c r="DS4" i="87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DU148" l="1"/>
  <c r="GA148" s="1"/>
  <c r="GB148"/>
  <c r="DQ148"/>
  <c r="FX148"/>
  <c r="C10" i="86"/>
  <c r="DS148" i="87" l="1"/>
  <c r="FY148" s="1"/>
  <c r="FW148"/>
</calcChain>
</file>

<file path=xl/sharedStrings.xml><?xml version="1.0" encoding="utf-8"?>
<sst xmlns="http://schemas.openxmlformats.org/spreadsheetml/2006/main" count="1020" uniqueCount="247">
  <si>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</si>
  <si>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</si>
  <si>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</si>
  <si>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</si>
  <si>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</si>
  <si>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</si>
  <si>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</si>
  <si>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</si>
  <si>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</si>
  <si>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</si>
  <si>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</si>
  <si>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</si>
  <si>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</si>
  <si>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</si>
  <si>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</si>
  <si>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</si>
  <si>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</si>
  <si>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</si>
  <si>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</si>
  <si>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</si>
  <si>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</si>
  <si>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</si>
  <si>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</si>
  <si>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</si>
  <si>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</si>
  <si>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</si>
  <si>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</si>
  <si>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</si>
  <si>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</si>
  <si>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</si>
  <si>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</si>
  <si>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</si>
  <si>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</si>
  <si>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</si>
  <si>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</si>
  <si>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</si>
  <si>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</si>
  <si>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</si>
  <si>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</si>
  <si>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</si>
  <si>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</si>
  <si>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</si>
  <si>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</si>
  <si>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</si>
  <si>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</si>
  <si>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</si>
  <si>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</si>
  <si>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</si>
  <si>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</si>
  <si>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</si>
  <si>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</si>
  <si>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</si>
  <si>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</si>
  <si>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</si>
  <si>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</si>
  <si>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25g乳酸酸奶</t>
    <phoneticPr fontId="1" type="noConversion"/>
  </si>
  <si>
    <t>气泡</t>
    <phoneticPr fontId="1" type="noConversion"/>
  </si>
  <si>
    <t>偏膜</t>
    <phoneticPr fontId="1" type="noConversion"/>
  </si>
  <si>
    <t>30g钙铁锌柠檬</t>
    <phoneticPr fontId="1" type="noConversion"/>
  </si>
  <si>
    <t>60g果味黄桃</t>
    <phoneticPr fontId="1" type="noConversion"/>
  </si>
  <si>
    <t>气泡、日期不良</t>
    <phoneticPr fontId="1" type="noConversion"/>
  </si>
  <si>
    <t>B</t>
    <phoneticPr fontId="1" type="noConversion"/>
  </si>
  <si>
    <t>36g情人心语哈密瓜</t>
    <phoneticPr fontId="1" type="noConversion"/>
  </si>
  <si>
    <t>翻料、气泡</t>
    <phoneticPr fontId="1" type="noConversion"/>
  </si>
  <si>
    <t>200g什锦杂果</t>
    <phoneticPr fontId="1" type="noConversion"/>
  </si>
  <si>
    <t>气泡、杂物、挂杯</t>
    <phoneticPr fontId="1" type="noConversion"/>
  </si>
  <si>
    <t>封口不良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</si>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</sst>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21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13"/>
      <sheetName val="14.15"/>
      <sheetName val="16.17.18"/>
      <sheetName val="19"/>
      <sheetName val="20"/>
      <sheetName val="第一周"/>
      <sheetName val="第二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8">
          <cell r="J148">
            <v>15134.59</v>
          </cell>
          <cell r="K148">
            <v>0.80345751024639578</v>
          </cell>
          <cell r="L148">
            <v>0.36714866696791693</v>
          </cell>
          <cell r="M148">
            <v>0.50804108337259213</v>
          </cell>
          <cell r="P148">
            <v>0</v>
          </cell>
          <cell r="Q148">
            <v>0.21151385666873035</v>
          </cell>
        </row>
        <row r="299">
          <cell r="J299">
            <v>16046.410000000002</v>
          </cell>
          <cell r="K299">
            <v>0.50104665155632933</v>
          </cell>
          <cell r="L299">
            <v>0.14396471136994901</v>
          </cell>
          <cell r="M299">
            <v>0.64165212031850105</v>
          </cell>
          <cell r="P299">
            <v>0.18695770580460053</v>
          </cell>
          <cell r="Q299">
            <v>0.47044522731252658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L6">
            <v>1864.8000000000002</v>
          </cell>
        </row>
        <row r="8">
          <cell r="L8">
            <v>1864.8000000000002</v>
          </cell>
        </row>
        <row r="14">
          <cell r="L14">
            <v>1027</v>
          </cell>
        </row>
        <row r="15">
          <cell r="L15">
            <v>410.8</v>
          </cell>
        </row>
        <row r="18">
          <cell r="L18">
            <v>5046</v>
          </cell>
        </row>
        <row r="41">
          <cell r="L41">
            <v>2834.64</v>
          </cell>
        </row>
        <row r="43">
          <cell r="L43">
            <v>1104.3000000000002</v>
          </cell>
        </row>
        <row r="61">
          <cell r="L61">
            <v>2845.5</v>
          </cell>
        </row>
        <row r="65">
          <cell r="L65">
            <v>4024</v>
          </cell>
        </row>
        <row r="76">
          <cell r="L76">
            <v>2932.8</v>
          </cell>
        </row>
        <row r="79">
          <cell r="L79">
            <v>2444</v>
          </cell>
        </row>
        <row r="127">
          <cell r="L127">
            <v>2574.5</v>
          </cell>
        </row>
        <row r="129">
          <cell r="L129">
            <v>3090</v>
          </cell>
        </row>
        <row r="132">
          <cell r="L132">
            <v>2938.5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0" sqref="B10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1"/>
      <c r="E2" s="82" t="s">
        <v>26</v>
      </c>
      <c r="F2" s="83" t="s">
        <v>27</v>
      </c>
      <c r="G2" s="84"/>
      <c r="H2" s="87" t="s">
        <v>28</v>
      </c>
      <c r="I2" s="88"/>
      <c r="J2" s="88"/>
      <c r="K2" s="88"/>
      <c r="L2" s="88"/>
      <c r="M2" s="88"/>
      <c r="N2" s="89"/>
    </row>
    <row r="3" spans="1:14" s="17" customFormat="1" ht="33.75" customHeight="1">
      <c r="A3" s="12" t="s">
        <v>29</v>
      </c>
      <c r="B3" s="15">
        <f>+'[1]20'!$J$148</f>
        <v>15134.59</v>
      </c>
      <c r="C3" s="15">
        <f>+'[1]20'!$J$299</f>
        <v>16046.410000000002</v>
      </c>
      <c r="D3" s="81"/>
      <c r="E3" s="82"/>
      <c r="F3" s="85"/>
      <c r="G3" s="86"/>
      <c r="H3" s="55" t="s">
        <v>30</v>
      </c>
      <c r="I3" s="55" t="s">
        <v>31</v>
      </c>
      <c r="J3" s="78" t="s">
        <v>32</v>
      </c>
      <c r="K3" s="79"/>
      <c r="L3" s="55" t="s">
        <v>33</v>
      </c>
      <c r="M3" s="78" t="s">
        <v>34</v>
      </c>
      <c r="N3" s="79"/>
    </row>
    <row r="4" spans="1:14" s="17" customFormat="1" ht="33" customHeight="1">
      <c r="A4" s="13" t="s">
        <v>35</v>
      </c>
      <c r="B4" s="15">
        <f>+'[1]20'!$M$148</f>
        <v>0.50804108337259213</v>
      </c>
      <c r="C4" s="15">
        <f>+'[1]20'!$M$299</f>
        <v>0.64165212031850105</v>
      </c>
      <c r="D4" s="81"/>
      <c r="E4" s="72" t="s">
        <v>54</v>
      </c>
      <c r="F4" s="78" t="s">
        <v>55</v>
      </c>
      <c r="G4" s="79"/>
      <c r="H4" s="55">
        <v>0.3</v>
      </c>
      <c r="I4" s="55">
        <v>0.15</v>
      </c>
      <c r="J4" s="78" t="s">
        <v>56</v>
      </c>
      <c r="K4" s="79"/>
      <c r="L4" s="55">
        <v>0.42</v>
      </c>
      <c r="M4" s="78" t="s">
        <v>57</v>
      </c>
      <c r="N4" s="79"/>
    </row>
    <row r="5" spans="1:14" s="17" customFormat="1" ht="33" customHeight="1">
      <c r="A5" s="13" t="s">
        <v>31</v>
      </c>
      <c r="B5" s="15">
        <f>+'[1]20'!$K$148</f>
        <v>0.80345751024639578</v>
      </c>
      <c r="C5" s="15">
        <f>+'[1]20'!$K$299</f>
        <v>0.50104665155632933</v>
      </c>
      <c r="D5" s="81"/>
      <c r="E5" s="72" t="s">
        <v>54</v>
      </c>
      <c r="F5" s="78" t="s">
        <v>58</v>
      </c>
      <c r="G5" s="79"/>
      <c r="H5" s="18">
        <v>0.35</v>
      </c>
      <c r="I5" s="18">
        <v>0.19</v>
      </c>
      <c r="J5" s="78" t="s">
        <v>56</v>
      </c>
      <c r="K5" s="79"/>
      <c r="L5" s="18">
        <v>0.18</v>
      </c>
      <c r="M5" s="78" t="s">
        <v>57</v>
      </c>
      <c r="N5" s="79"/>
    </row>
    <row r="6" spans="1:14" s="17" customFormat="1" ht="33" customHeight="1">
      <c r="A6" s="13" t="s">
        <v>36</v>
      </c>
      <c r="B6" s="15">
        <f>+'[1]20'!$L$148</f>
        <v>0.36714866696791693</v>
      </c>
      <c r="C6" s="15">
        <f>+'[1]20'!$L$299</f>
        <v>0.14396471136994901</v>
      </c>
      <c r="D6" s="81"/>
      <c r="E6" s="74" t="s">
        <v>54</v>
      </c>
      <c r="F6" s="90" t="s">
        <v>59</v>
      </c>
      <c r="G6" s="91"/>
      <c r="H6" s="18">
        <v>0.4</v>
      </c>
      <c r="I6" s="18">
        <v>3.97</v>
      </c>
      <c r="J6" s="78" t="s">
        <v>56</v>
      </c>
      <c r="K6" s="79"/>
      <c r="L6" s="18">
        <v>0.46</v>
      </c>
      <c r="M6" s="78" t="s">
        <v>60</v>
      </c>
      <c r="N6" s="79"/>
    </row>
    <row r="7" spans="1:14" s="17" customFormat="1" ht="33" customHeight="1">
      <c r="A7" s="13" t="s">
        <v>37</v>
      </c>
      <c r="B7" s="15">
        <f>+B5+B6</f>
        <v>1.1706061772143128</v>
      </c>
      <c r="C7" s="15">
        <f>+C5+C6</f>
        <v>0.64501136292627836</v>
      </c>
      <c r="D7" s="81"/>
      <c r="E7" s="74" t="s">
        <v>61</v>
      </c>
      <c r="F7" s="90" t="s">
        <v>62</v>
      </c>
      <c r="G7" s="91"/>
      <c r="H7" s="18">
        <v>0.8</v>
      </c>
      <c r="I7" s="18">
        <v>2.25</v>
      </c>
      <c r="J7" s="78" t="s">
        <v>63</v>
      </c>
      <c r="K7" s="79"/>
      <c r="L7" s="18">
        <v>0</v>
      </c>
      <c r="M7" s="78"/>
      <c r="N7" s="79"/>
    </row>
    <row r="8" spans="1:14" s="17" customFormat="1" ht="33" customHeight="1">
      <c r="A8" s="13" t="s">
        <v>38</v>
      </c>
      <c r="B8" s="16">
        <f>+B7-B4</f>
        <v>0.66256509384172069</v>
      </c>
      <c r="C8" s="16">
        <f>+C7-C4</f>
        <v>3.359242607777313E-3</v>
      </c>
      <c r="D8" s="81"/>
      <c r="E8" s="74" t="s">
        <v>61</v>
      </c>
      <c r="F8" s="92" t="s">
        <v>64</v>
      </c>
      <c r="G8" s="93"/>
      <c r="H8" s="18">
        <v>1.2</v>
      </c>
      <c r="I8" s="18">
        <v>0.16</v>
      </c>
      <c r="J8" s="78" t="s">
        <v>65</v>
      </c>
      <c r="K8" s="79"/>
      <c r="L8" s="18">
        <v>0.97</v>
      </c>
      <c r="M8" s="78" t="s">
        <v>66</v>
      </c>
      <c r="N8" s="79"/>
    </row>
    <row r="9" spans="1:14" s="17" customFormat="1" ht="33" customHeight="1">
      <c r="A9" s="12" t="s">
        <v>39</v>
      </c>
      <c r="B9" s="16">
        <f>+'[1]20'!$Q$148</f>
        <v>0.21151385666873035</v>
      </c>
      <c r="C9" s="16">
        <f>+'[1]20'!$Q$299</f>
        <v>0.47044522731252658</v>
      </c>
      <c r="D9" s="81"/>
      <c r="E9" s="71"/>
      <c r="F9" s="92"/>
      <c r="G9" s="93"/>
      <c r="H9" s="18"/>
      <c r="I9" s="18"/>
      <c r="J9" s="78"/>
      <c r="K9" s="79"/>
      <c r="L9" s="18"/>
      <c r="M9" s="78"/>
      <c r="N9" s="79"/>
    </row>
    <row r="10" spans="1:14" s="17" customFormat="1" ht="33" customHeight="1">
      <c r="A10" s="12" t="s">
        <v>43</v>
      </c>
      <c r="B10" s="16">
        <f>+'[1]20'!$P$148</f>
        <v>0</v>
      </c>
      <c r="C10" s="16">
        <f>+'[1]20'!$P$299</f>
        <v>0.18695770580460053</v>
      </c>
      <c r="D10" s="81"/>
      <c r="E10" s="70"/>
      <c r="F10" s="92"/>
      <c r="G10" s="93"/>
      <c r="H10" s="18"/>
      <c r="I10" s="18"/>
      <c r="J10" s="78"/>
      <c r="K10" s="79"/>
      <c r="L10" s="55"/>
      <c r="M10" s="78"/>
      <c r="N10" s="79"/>
    </row>
    <row r="11" spans="1:14" s="17" customFormat="1" ht="33" customHeight="1">
      <c r="A11" s="51"/>
      <c r="B11" s="51"/>
      <c r="C11" s="51"/>
      <c r="D11" s="81"/>
      <c r="E11" s="68"/>
      <c r="F11" s="92"/>
      <c r="G11" s="93"/>
      <c r="H11" s="18"/>
      <c r="I11" s="18"/>
      <c r="J11" s="78"/>
      <c r="K11" s="79"/>
      <c r="L11" s="55"/>
      <c r="M11" s="78"/>
      <c r="N11" s="79"/>
    </row>
    <row r="12" spans="1:14" s="17" customFormat="1" ht="33" customHeight="1">
      <c r="A12" s="12"/>
      <c r="B12" s="16"/>
      <c r="C12" s="16"/>
      <c r="D12" s="81"/>
      <c r="E12" s="68"/>
      <c r="F12" s="92"/>
      <c r="G12" s="93"/>
      <c r="H12" s="18"/>
      <c r="I12" s="18"/>
      <c r="J12" s="78"/>
      <c r="K12" s="79"/>
      <c r="L12" s="55"/>
      <c r="M12" s="78"/>
      <c r="N12" s="79"/>
    </row>
    <row r="13" spans="1:14" s="17" customFormat="1" ht="33" customHeight="1">
      <c r="A13" s="14"/>
      <c r="B13" s="16"/>
      <c r="C13" s="16"/>
      <c r="D13" s="81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1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1"/>
      <c r="E15" s="19" t="s">
        <v>42</v>
      </c>
      <c r="F15" s="20">
        <v>1</v>
      </c>
      <c r="G15" s="20">
        <v>1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  <mergeCell ref="F8:G8"/>
    <mergeCell ref="M6:N6"/>
    <mergeCell ref="J7:K7"/>
    <mergeCell ref="M8:N8"/>
    <mergeCell ref="M7:N7"/>
    <mergeCell ref="J8:K8"/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</mergeCells>
  <phoneticPr fontId="1" type="noConversion"/>
  <conditionalFormatting sqref="F16:M16 F14:N15">
    <cfRule type="cellIs" dxfId="21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B150" sqref="B15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0" t="s">
        <v>67</v>
      </c>
      <c r="B1" s="130"/>
      <c r="C1" s="130"/>
      <c r="D1" s="130"/>
      <c r="BN1" t="s">
        <v>68</v>
      </c>
      <c r="DE1" s="130" t="s">
        <v>69</v>
      </c>
      <c r="DF1" s="130"/>
      <c r="DG1" s="130"/>
      <c r="DH1" s="130"/>
      <c r="FR1" t="s">
        <v>68</v>
      </c>
    </row>
    <row r="2" spans="1:215" s="33" customFormat="1" ht="26.25" customHeight="1">
      <c r="A2" s="131" t="s">
        <v>70</v>
      </c>
      <c r="B2" s="133" t="s">
        <v>0</v>
      </c>
      <c r="C2" s="135" t="s">
        <v>1</v>
      </c>
      <c r="D2" s="137" t="s">
        <v>2</v>
      </c>
      <c r="E2" s="122" t="s">
        <v>3</v>
      </c>
      <c r="F2" s="109" t="s">
        <v>71</v>
      </c>
      <c r="G2" s="109" t="s">
        <v>72</v>
      </c>
      <c r="H2" s="124" t="s">
        <v>73</v>
      </c>
      <c r="I2" s="124" t="s">
        <v>74</v>
      </c>
      <c r="J2" s="124" t="s">
        <v>4</v>
      </c>
      <c r="K2" s="126" t="s">
        <v>75</v>
      </c>
      <c r="L2" s="111" t="s">
        <v>76</v>
      </c>
      <c r="M2" s="128" t="s">
        <v>5</v>
      </c>
      <c r="N2" s="107" t="s">
        <v>6</v>
      </c>
      <c r="O2" s="109" t="s">
        <v>7</v>
      </c>
      <c r="P2" s="111" t="s">
        <v>10</v>
      </c>
      <c r="Q2" s="113" t="s">
        <v>9</v>
      </c>
      <c r="R2" s="115" t="s">
        <v>8</v>
      </c>
      <c r="S2" s="117" t="s">
        <v>11</v>
      </c>
      <c r="T2" s="118"/>
      <c r="U2" s="118"/>
      <c r="V2" s="118"/>
      <c r="W2" s="118"/>
      <c r="X2" s="118"/>
      <c r="Y2" s="118"/>
      <c r="Z2" s="118"/>
      <c r="AA2" s="119"/>
      <c r="AB2" s="120" t="s">
        <v>77</v>
      </c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0" t="s">
        <v>78</v>
      </c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00" t="s">
        <v>79</v>
      </c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 t="s">
        <v>80</v>
      </c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E2" s="131" t="s">
        <v>70</v>
      </c>
      <c r="DF2" s="133" t="s">
        <v>0</v>
      </c>
      <c r="DG2" s="135" t="s">
        <v>1</v>
      </c>
      <c r="DH2" s="137" t="s">
        <v>2</v>
      </c>
      <c r="DI2" s="109" t="s">
        <v>3</v>
      </c>
      <c r="DJ2" s="109" t="s">
        <v>71</v>
      </c>
      <c r="DK2" s="109" t="s">
        <v>72</v>
      </c>
      <c r="DL2" s="124" t="s">
        <v>73</v>
      </c>
      <c r="DM2" s="124" t="s">
        <v>74</v>
      </c>
      <c r="DN2" s="124" t="s">
        <v>4</v>
      </c>
      <c r="DO2" s="126" t="s">
        <v>75</v>
      </c>
      <c r="DP2" s="111" t="s">
        <v>76</v>
      </c>
      <c r="DQ2" s="128" t="s">
        <v>5</v>
      </c>
      <c r="DR2" s="107" t="s">
        <v>6</v>
      </c>
      <c r="DS2" s="109" t="s">
        <v>7</v>
      </c>
      <c r="DT2" s="111" t="s">
        <v>10</v>
      </c>
      <c r="DU2" s="113" t="s">
        <v>9</v>
      </c>
      <c r="DV2" s="115" t="s">
        <v>8</v>
      </c>
      <c r="DW2" s="117" t="s">
        <v>11</v>
      </c>
      <c r="DX2" s="118"/>
      <c r="DY2" s="118"/>
      <c r="DZ2" s="118"/>
      <c r="EA2" s="118"/>
      <c r="EB2" s="118"/>
      <c r="EC2" s="118"/>
      <c r="ED2" s="118"/>
      <c r="EE2" s="119"/>
      <c r="EF2" s="120" t="s">
        <v>77</v>
      </c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0" t="s">
        <v>78</v>
      </c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00" t="s">
        <v>79</v>
      </c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 t="s">
        <v>80</v>
      </c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</row>
    <row r="3" spans="1:215" s="33" customFormat="1" ht="36" customHeight="1">
      <c r="A3" s="132"/>
      <c r="B3" s="134"/>
      <c r="C3" s="136"/>
      <c r="D3" s="138"/>
      <c r="E3" s="123"/>
      <c r="F3" s="110"/>
      <c r="G3" s="110"/>
      <c r="H3" s="125"/>
      <c r="I3" s="125"/>
      <c r="J3" s="125"/>
      <c r="K3" s="127"/>
      <c r="L3" s="112"/>
      <c r="M3" s="129"/>
      <c r="N3" s="108"/>
      <c r="O3" s="110"/>
      <c r="P3" s="112"/>
      <c r="Q3" s="114"/>
      <c r="R3" s="116"/>
      <c r="S3" s="34" t="s">
        <v>12</v>
      </c>
      <c r="T3" s="34" t="s">
        <v>13</v>
      </c>
      <c r="U3" s="34" t="s">
        <v>81</v>
      </c>
      <c r="V3" s="34" t="s">
        <v>82</v>
      </c>
      <c r="W3" s="34" t="s">
        <v>83</v>
      </c>
      <c r="X3" s="34" t="s">
        <v>84</v>
      </c>
      <c r="Y3" s="34" t="s">
        <v>85</v>
      </c>
      <c r="Z3" s="34" t="s">
        <v>86</v>
      </c>
      <c r="AA3" s="34" t="s">
        <v>87</v>
      </c>
      <c r="AB3" s="35" t="s">
        <v>88</v>
      </c>
      <c r="AC3" s="25" t="s">
        <v>89</v>
      </c>
      <c r="AD3" s="25" t="s">
        <v>90</v>
      </c>
      <c r="AE3" s="25" t="s">
        <v>91</v>
      </c>
      <c r="AF3" s="35" t="s">
        <v>92</v>
      </c>
      <c r="AG3" s="25" t="s">
        <v>93</v>
      </c>
      <c r="AH3" s="25" t="s">
        <v>94</v>
      </c>
      <c r="AI3" s="35" t="s">
        <v>95</v>
      </c>
      <c r="AJ3" s="35" t="s">
        <v>96</v>
      </c>
      <c r="AK3" s="35" t="s">
        <v>97</v>
      </c>
      <c r="AL3" s="26" t="s">
        <v>98</v>
      </c>
      <c r="AM3" s="25" t="s">
        <v>99</v>
      </c>
      <c r="AN3" s="25" t="s">
        <v>100</v>
      </c>
      <c r="AO3" s="25" t="s">
        <v>101</v>
      </c>
      <c r="AP3" s="35" t="s">
        <v>102</v>
      </c>
      <c r="AQ3" s="36" t="s">
        <v>103</v>
      </c>
      <c r="AR3" s="35" t="s">
        <v>104</v>
      </c>
      <c r="AS3" s="35" t="s">
        <v>105</v>
      </c>
      <c r="AT3" s="35" t="s">
        <v>106</v>
      </c>
      <c r="AU3" s="35" t="s">
        <v>107</v>
      </c>
      <c r="AV3" s="25" t="s">
        <v>108</v>
      </c>
      <c r="AW3" s="25" t="s">
        <v>109</v>
      </c>
      <c r="AX3" s="25" t="s">
        <v>110</v>
      </c>
      <c r="AY3" s="25" t="s">
        <v>111</v>
      </c>
      <c r="AZ3" s="25" t="s">
        <v>112</v>
      </c>
      <c r="BA3" s="25" t="s">
        <v>113</v>
      </c>
      <c r="BB3" s="27" t="s">
        <v>89</v>
      </c>
      <c r="BC3" s="37" t="s">
        <v>90</v>
      </c>
      <c r="BD3" s="37" t="s">
        <v>91</v>
      </c>
      <c r="BE3" s="37" t="s">
        <v>114</v>
      </c>
      <c r="BF3" s="37" t="s">
        <v>100</v>
      </c>
      <c r="BG3" s="37" t="s">
        <v>92</v>
      </c>
      <c r="BH3" s="37" t="s">
        <v>94</v>
      </c>
      <c r="BI3" s="37" t="s">
        <v>115</v>
      </c>
      <c r="BJ3" s="37" t="s">
        <v>96</v>
      </c>
      <c r="BK3" s="37" t="s">
        <v>116</v>
      </c>
      <c r="BL3" s="37" t="s">
        <v>117</v>
      </c>
      <c r="BM3" s="37" t="s">
        <v>93</v>
      </c>
      <c r="BN3" s="37" t="s">
        <v>118</v>
      </c>
      <c r="BO3" s="37" t="s">
        <v>119</v>
      </c>
      <c r="BP3" s="35" t="s">
        <v>88</v>
      </c>
      <c r="BQ3" s="25" t="s">
        <v>89</v>
      </c>
      <c r="BR3" s="25" t="s">
        <v>90</v>
      </c>
      <c r="BS3" s="25" t="s">
        <v>91</v>
      </c>
      <c r="BT3" s="35" t="s">
        <v>92</v>
      </c>
      <c r="BU3" s="25" t="s">
        <v>93</v>
      </c>
      <c r="BV3" s="25" t="s">
        <v>94</v>
      </c>
      <c r="BW3" s="35" t="s">
        <v>95</v>
      </c>
      <c r="BX3" s="35" t="s">
        <v>96</v>
      </c>
      <c r="BY3" s="35" t="s">
        <v>97</v>
      </c>
      <c r="BZ3" s="26" t="s">
        <v>98</v>
      </c>
      <c r="CA3" s="25" t="s">
        <v>99</v>
      </c>
      <c r="CB3" s="25" t="s">
        <v>100</v>
      </c>
      <c r="CC3" s="25" t="s">
        <v>101</v>
      </c>
      <c r="CD3" s="35" t="s">
        <v>102</v>
      </c>
      <c r="CE3" s="36" t="s">
        <v>103</v>
      </c>
      <c r="CF3" s="35" t="s">
        <v>104</v>
      </c>
      <c r="CG3" s="35" t="s">
        <v>105</v>
      </c>
      <c r="CH3" s="35" t="s">
        <v>106</v>
      </c>
      <c r="CI3" s="35" t="s">
        <v>107</v>
      </c>
      <c r="CJ3" s="25" t="s">
        <v>108</v>
      </c>
      <c r="CK3" s="25" t="s">
        <v>109</v>
      </c>
      <c r="CL3" s="25" t="s">
        <v>110</v>
      </c>
      <c r="CM3" s="25" t="s">
        <v>111</v>
      </c>
      <c r="CN3" s="25" t="s">
        <v>112</v>
      </c>
      <c r="CO3" s="25" t="s">
        <v>113</v>
      </c>
      <c r="CP3" s="27" t="s">
        <v>89</v>
      </c>
      <c r="CQ3" s="37" t="s">
        <v>90</v>
      </c>
      <c r="CR3" s="37" t="s">
        <v>91</v>
      </c>
      <c r="CS3" s="37" t="s">
        <v>114</v>
      </c>
      <c r="CT3" s="37" t="s">
        <v>100</v>
      </c>
      <c r="CU3" s="37" t="s">
        <v>92</v>
      </c>
      <c r="CV3" s="37" t="s">
        <v>94</v>
      </c>
      <c r="CW3" s="37" t="s">
        <v>115</v>
      </c>
      <c r="CX3" s="37" t="s">
        <v>96</v>
      </c>
      <c r="CY3" s="37" t="s">
        <v>116</v>
      </c>
      <c r="CZ3" s="37" t="s">
        <v>117</v>
      </c>
      <c r="DA3" s="37" t="s">
        <v>93</v>
      </c>
      <c r="DB3" s="37" t="s">
        <v>118</v>
      </c>
      <c r="DC3" s="37" t="s">
        <v>119</v>
      </c>
      <c r="DE3" s="132"/>
      <c r="DF3" s="134"/>
      <c r="DG3" s="136"/>
      <c r="DH3" s="138"/>
      <c r="DI3" s="110"/>
      <c r="DJ3" s="110"/>
      <c r="DK3" s="110"/>
      <c r="DL3" s="125"/>
      <c r="DM3" s="125"/>
      <c r="DN3" s="125"/>
      <c r="DO3" s="127"/>
      <c r="DP3" s="112"/>
      <c r="DQ3" s="129"/>
      <c r="DR3" s="108"/>
      <c r="DS3" s="110"/>
      <c r="DT3" s="112"/>
      <c r="DU3" s="114"/>
      <c r="DV3" s="116"/>
      <c r="DW3" s="34" t="s">
        <v>12</v>
      </c>
      <c r="DX3" s="34" t="s">
        <v>13</v>
      </c>
      <c r="DY3" s="34" t="s">
        <v>81</v>
      </c>
      <c r="DZ3" s="34" t="s">
        <v>82</v>
      </c>
      <c r="EA3" s="34" t="s">
        <v>83</v>
      </c>
      <c r="EB3" s="34" t="s">
        <v>84</v>
      </c>
      <c r="EC3" s="34" t="s">
        <v>85</v>
      </c>
      <c r="ED3" s="34" t="s">
        <v>86</v>
      </c>
      <c r="EE3" s="34" t="s">
        <v>87</v>
      </c>
      <c r="EF3" s="35" t="s">
        <v>88</v>
      </c>
      <c r="EG3" s="25" t="s">
        <v>89</v>
      </c>
      <c r="EH3" s="25" t="s">
        <v>90</v>
      </c>
      <c r="EI3" s="25" t="s">
        <v>91</v>
      </c>
      <c r="EJ3" s="35" t="s">
        <v>92</v>
      </c>
      <c r="EK3" s="25" t="s">
        <v>93</v>
      </c>
      <c r="EL3" s="25" t="s">
        <v>94</v>
      </c>
      <c r="EM3" s="35" t="s">
        <v>95</v>
      </c>
      <c r="EN3" s="35" t="s">
        <v>96</v>
      </c>
      <c r="EO3" s="35" t="s">
        <v>97</v>
      </c>
      <c r="EP3" s="26" t="s">
        <v>98</v>
      </c>
      <c r="EQ3" s="25" t="s">
        <v>99</v>
      </c>
      <c r="ER3" s="25" t="s">
        <v>100</v>
      </c>
      <c r="ES3" s="25" t="s">
        <v>101</v>
      </c>
      <c r="ET3" s="35" t="s">
        <v>102</v>
      </c>
      <c r="EU3" s="36" t="s">
        <v>103</v>
      </c>
      <c r="EV3" s="35" t="s">
        <v>104</v>
      </c>
      <c r="EW3" s="35" t="s">
        <v>105</v>
      </c>
      <c r="EX3" s="35" t="s">
        <v>106</v>
      </c>
      <c r="EY3" s="35" t="s">
        <v>107</v>
      </c>
      <c r="EZ3" s="25" t="s">
        <v>108</v>
      </c>
      <c r="FA3" s="25" t="s">
        <v>109</v>
      </c>
      <c r="FB3" s="25" t="s">
        <v>110</v>
      </c>
      <c r="FC3" s="25" t="s">
        <v>111</v>
      </c>
      <c r="FD3" s="25" t="s">
        <v>112</v>
      </c>
      <c r="FE3" s="25" t="s">
        <v>113</v>
      </c>
      <c r="FF3" s="27" t="s">
        <v>89</v>
      </c>
      <c r="FG3" s="37" t="s">
        <v>90</v>
      </c>
      <c r="FH3" s="37" t="s">
        <v>91</v>
      </c>
      <c r="FI3" s="37" t="s">
        <v>114</v>
      </c>
      <c r="FJ3" s="37" t="s">
        <v>100</v>
      </c>
      <c r="FK3" s="37" t="s">
        <v>92</v>
      </c>
      <c r="FL3" s="37" t="s">
        <v>94</v>
      </c>
      <c r="FM3" s="37" t="s">
        <v>115</v>
      </c>
      <c r="FN3" s="37" t="s">
        <v>96</v>
      </c>
      <c r="FO3" s="37" t="s">
        <v>116</v>
      </c>
      <c r="FP3" s="37" t="s">
        <v>117</v>
      </c>
      <c r="FQ3" s="37" t="s">
        <v>93</v>
      </c>
      <c r="FR3" s="37" t="s">
        <v>118</v>
      </c>
      <c r="FS3" s="37" t="s">
        <v>105</v>
      </c>
      <c r="FT3" s="35" t="s">
        <v>88</v>
      </c>
      <c r="FU3" s="25" t="s">
        <v>89</v>
      </c>
      <c r="FV3" s="25" t="s">
        <v>90</v>
      </c>
      <c r="FW3" s="25" t="s">
        <v>91</v>
      </c>
      <c r="FX3" s="35" t="s">
        <v>92</v>
      </c>
      <c r="FY3" s="25" t="s">
        <v>93</v>
      </c>
      <c r="FZ3" s="25" t="s">
        <v>94</v>
      </c>
      <c r="GA3" s="35" t="s">
        <v>95</v>
      </c>
      <c r="GB3" s="35" t="s">
        <v>96</v>
      </c>
      <c r="GC3" s="35" t="s">
        <v>97</v>
      </c>
      <c r="GD3" s="26" t="s">
        <v>98</v>
      </c>
      <c r="GE3" s="25" t="s">
        <v>99</v>
      </c>
      <c r="GF3" s="25" t="s">
        <v>100</v>
      </c>
      <c r="GG3" s="25" t="s">
        <v>101</v>
      </c>
      <c r="GH3" s="35" t="s">
        <v>102</v>
      </c>
      <c r="GI3" s="36" t="s">
        <v>103</v>
      </c>
      <c r="GJ3" s="35" t="s">
        <v>104</v>
      </c>
      <c r="GK3" s="35" t="s">
        <v>105</v>
      </c>
      <c r="GL3" s="35" t="s">
        <v>106</v>
      </c>
      <c r="GM3" s="35" t="s">
        <v>107</v>
      </c>
      <c r="GN3" s="25" t="s">
        <v>108</v>
      </c>
      <c r="GO3" s="25" t="s">
        <v>109</v>
      </c>
      <c r="GP3" s="25" t="s">
        <v>110</v>
      </c>
      <c r="GQ3" s="25" t="s">
        <v>111</v>
      </c>
      <c r="GR3" s="25" t="s">
        <v>112</v>
      </c>
      <c r="GS3" s="25" t="s">
        <v>113</v>
      </c>
      <c r="GT3" s="27" t="s">
        <v>89</v>
      </c>
      <c r="GU3" s="37" t="s">
        <v>90</v>
      </c>
      <c r="GV3" s="37" t="s">
        <v>91</v>
      </c>
      <c r="GW3" s="37" t="s">
        <v>114</v>
      </c>
      <c r="GX3" s="37" t="s">
        <v>100</v>
      </c>
      <c r="GY3" s="37" t="s">
        <v>92</v>
      </c>
      <c r="GZ3" s="37" t="s">
        <v>94</v>
      </c>
      <c r="HA3" s="37" t="s">
        <v>115</v>
      </c>
      <c r="HB3" s="37" t="s">
        <v>96</v>
      </c>
      <c r="HC3" s="37" t="s">
        <v>116</v>
      </c>
      <c r="HD3" s="37" t="s">
        <v>117</v>
      </c>
      <c r="HE3" s="37" t="s">
        <v>93</v>
      </c>
      <c r="HF3" s="37" t="s">
        <v>118</v>
      </c>
      <c r="HG3" s="37" t="s">
        <v>105</v>
      </c>
    </row>
    <row r="4" spans="1:215" s="1" customFormat="1" ht="15" customHeight="1">
      <c r="A4" s="60">
        <v>30100012</v>
      </c>
      <c r="B4" s="94" t="s">
        <v>120</v>
      </c>
      <c r="C4" s="73" t="s">
        <v>121</v>
      </c>
      <c r="D4" s="5">
        <v>999</v>
      </c>
      <c r="E4" s="22">
        <v>5.03</v>
      </c>
      <c r="F4" s="23">
        <f t="shared" ref="F4:F69" si="0">E4*D4</f>
        <v>5024.97</v>
      </c>
      <c r="G4" s="23">
        <f>+'[2]20'!$L$18</f>
        <v>5046</v>
      </c>
      <c r="H4" s="23">
        <f t="shared" ref="H4:H67" si="1">SUM(AB4:BA4)</f>
        <v>7.6</v>
      </c>
      <c r="I4" s="23">
        <f t="shared" ref="I4:I67" si="2">SUM(BB4:BO4)</f>
        <v>21</v>
      </c>
      <c r="J4" s="23">
        <f t="shared" ref="J4:J67" si="3">F4+H4</f>
        <v>5032.5700000000006</v>
      </c>
      <c r="K4" s="23">
        <f t="shared" ref="K4:K67" si="4">IF(ISERROR(H4/J4*100),"0",(H4/J4*100))</f>
        <v>0.15101627995239011</v>
      </c>
      <c r="L4" s="23">
        <f t="shared" ref="L4:L67" si="5">IF(ISERROR(I4/G4*100),"0",(I4/G4*100))</f>
        <v>0.41617122473246138</v>
      </c>
      <c r="M4" s="10">
        <v>0.3</v>
      </c>
      <c r="N4" s="23">
        <f t="shared" ref="N4:N67" si="6">J4*M4/100</f>
        <v>15.097710000000001</v>
      </c>
      <c r="O4" s="23">
        <f t="shared" ref="O4:O67" si="7">IF(ISERROR(M4-K4-L4),"",(M4-K4-L4))</f>
        <v>-0.26718750468485153</v>
      </c>
      <c r="P4" s="23">
        <f t="shared" ref="P4:P67" si="8">IF(ISERROR((S4+T4+U4+V4+W4+X4+Y4+Z4+AA4)/J4*1000),"",((S4+T4+U4+V4+W4+X4+Y4+Z4+AA4)/J4*1000))</f>
        <v>0</v>
      </c>
      <c r="Q4" s="7">
        <v>0.05</v>
      </c>
      <c r="R4" s="6">
        <f t="shared" ref="R4:R69" si="9">Q4*J4/1000</f>
        <v>0.25162850000000003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>
        <v>7.6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>
        <v>21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>
        <f t="shared" ref="BP4:CE19" si="10">IF(ISERROR(AB4/J4*100),"",(AB4/J4*100))</f>
        <v>0</v>
      </c>
      <c r="BQ4" s="4">
        <f t="shared" si="10"/>
        <v>5032.5700000000006</v>
      </c>
      <c r="BR4" s="4">
        <f t="shared" si="10"/>
        <v>0</v>
      </c>
      <c r="BS4" s="4">
        <f t="shared" si="10"/>
        <v>0</v>
      </c>
      <c r="BT4" s="4">
        <f t="shared" si="10"/>
        <v>0</v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>
        <f t="shared" si="10"/>
        <v>0</v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>
        <f t="shared" si="11"/>
        <v>0</v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122</v>
      </c>
      <c r="DG4" s="73" t="s">
        <v>121</v>
      </c>
      <c r="DH4" s="5">
        <f>D4+D155</f>
        <v>999</v>
      </c>
      <c r="DI4" s="24">
        <v>5.03</v>
      </c>
      <c r="DJ4" s="23">
        <f t="shared" ref="DJ4:DJ67" si="13">DI4*DH4</f>
        <v>5024.97</v>
      </c>
      <c r="DK4" s="23">
        <f>G4+G155</f>
        <v>5046</v>
      </c>
      <c r="DL4" s="23">
        <f t="shared" ref="DL4:DL67" si="14">SUM(EF4:FE4)</f>
        <v>7.6</v>
      </c>
      <c r="DM4" s="23">
        <f t="shared" ref="DM4:DM67" si="15">SUM(FF4:FS4)</f>
        <v>21</v>
      </c>
      <c r="DN4" s="23">
        <f t="shared" ref="DN4:DN67" si="16">DJ4+DL4</f>
        <v>5032.5700000000006</v>
      </c>
      <c r="DO4" s="23">
        <f t="shared" ref="DO4:DO67" si="17">IF(ISERROR(DL4/DN4*100),"",(DL4/DN4*100))</f>
        <v>0.15101627995239011</v>
      </c>
      <c r="DP4" s="23">
        <f t="shared" ref="DP4:DP67" si="18">IF(ISERROR(DM4/DK4*100),"",(DM4/DK4*100))</f>
        <v>0.41617122473246138</v>
      </c>
      <c r="DQ4" s="10">
        <v>0.3</v>
      </c>
      <c r="DR4" s="23">
        <f t="shared" ref="DR4:DR67" si="19">DN4*DQ4/100</f>
        <v>15.097710000000001</v>
      </c>
      <c r="DS4" s="23">
        <f t="shared" ref="DS4:DS67" si="20">IF(ISERROR(DQ4-DO4-DP4),"",(DQ4-DO4-DP4))</f>
        <v>-0.26718750468485153</v>
      </c>
      <c r="DT4" s="23">
        <f t="shared" ref="DT4:DT67" si="21">IF(ISERROR((DW4+DX4+DY4+DZ4+EA4+EB4+EC4+ED4+EE4)/DN4*1000),"",((DW4+DX4+DY4+DZ4+EA4+EB4+EC4+ED4+EE4)/DN4*1000))</f>
        <v>0</v>
      </c>
      <c r="DU4" s="7">
        <v>0.05</v>
      </c>
      <c r="DV4" s="6">
        <f t="shared" ref="DV4:DV69" si="22">DU4*DN4/1000</f>
        <v>0.25162850000000003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7.6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21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>
        <f t="shared" ref="FT4:GI19" si="27">IF(ISERROR(EF4/DN4*100),"",(EF4/DN4*100))</f>
        <v>0</v>
      </c>
      <c r="FU4" s="4">
        <f t="shared" si="27"/>
        <v>5032.5700000000006</v>
      </c>
      <c r="FV4" s="4">
        <f t="shared" si="27"/>
        <v>0</v>
      </c>
      <c r="FW4" s="4">
        <f t="shared" si="27"/>
        <v>0</v>
      </c>
      <c r="FX4" s="4">
        <f t="shared" si="27"/>
        <v>0</v>
      </c>
      <c r="FY4" s="4">
        <f t="shared" si="27"/>
        <v>0</v>
      </c>
      <c r="FZ4" s="4" t="str">
        <f t="shared" si="27"/>
        <v/>
      </c>
      <c r="GA4" s="4">
        <f t="shared" si="27"/>
        <v>0</v>
      </c>
      <c r="GB4" s="4">
        <f t="shared" si="27"/>
        <v>0</v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>
        <f t="shared" si="28"/>
        <v>0</v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5"/>
      <c r="C5" s="73" t="s">
        <v>123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5"/>
      <c r="DG5" s="73" t="s">
        <v>123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5"/>
      <c r="C6" s="73" t="s">
        <v>124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5"/>
      <c r="DG6" s="73" t="s">
        <v>124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5"/>
      <c r="C7" s="73" t="s">
        <v>125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5"/>
      <c r="DG7" s="73" t="s">
        <v>125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6"/>
      <c r="C8" s="73" t="s">
        <v>126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6"/>
      <c r="DG8" s="73" t="s">
        <v>126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127</v>
      </c>
      <c r="C9" s="73" t="s">
        <v>128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127</v>
      </c>
      <c r="DG9" s="73" t="s">
        <v>128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5"/>
      <c r="C10" s="73" t="s">
        <v>129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5"/>
      <c r="DG10" s="73" t="s">
        <v>129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6"/>
      <c r="C11" s="73" t="s">
        <v>130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6"/>
      <c r="DG11" s="73" t="s">
        <v>130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3" t="s">
        <v>131</v>
      </c>
      <c r="C12" s="73" t="s">
        <v>126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3" t="s">
        <v>131</v>
      </c>
      <c r="DG12" s="73" t="s">
        <v>126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3"/>
      <c r="C13" s="73" t="s">
        <v>132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3"/>
      <c r="DG13" s="73" t="s">
        <v>132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3"/>
      <c r="C14" s="73" t="s">
        <v>133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3"/>
      <c r="DG14" s="73" t="s">
        <v>133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3"/>
      <c r="C15" s="73" t="s">
        <v>134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3"/>
      <c r="DG15" s="73" t="s">
        <v>134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4" t="s">
        <v>135</v>
      </c>
      <c r="C16" s="73" t="s">
        <v>134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135</v>
      </c>
      <c r="DG16" s="73" t="s">
        <v>134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5"/>
      <c r="C17" s="73" t="s">
        <v>136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5"/>
      <c r="DG17" s="73" t="s">
        <v>136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6"/>
      <c r="C18" s="73" t="s">
        <v>124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6"/>
      <c r="DG18" s="73" t="s">
        <v>124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4" t="s">
        <v>137</v>
      </c>
      <c r="C19" s="73" t="s">
        <v>138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137</v>
      </c>
      <c r="DG19" s="73" t="s">
        <v>138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customHeight="1">
      <c r="A20" s="60">
        <v>30100020</v>
      </c>
      <c r="B20" s="95"/>
      <c r="C20" s="73" t="s">
        <v>139</v>
      </c>
      <c r="D20" s="5">
        <v>205</v>
      </c>
      <c r="E20" s="22">
        <v>5.03</v>
      </c>
      <c r="F20" s="23">
        <f t="shared" si="0"/>
        <v>1031.1500000000001</v>
      </c>
      <c r="G20" s="23">
        <f>+'[2]20'!$L$43</f>
        <v>1104.3000000000002</v>
      </c>
      <c r="H20" s="23">
        <f t="shared" si="1"/>
        <v>2</v>
      </c>
      <c r="I20" s="23">
        <f t="shared" si="2"/>
        <v>2</v>
      </c>
      <c r="J20" s="23">
        <f t="shared" si="3"/>
        <v>1033.1500000000001</v>
      </c>
      <c r="K20" s="23">
        <f t="shared" si="4"/>
        <v>0.19358273242026811</v>
      </c>
      <c r="L20" s="23">
        <f t="shared" si="5"/>
        <v>0.18111020556008328</v>
      </c>
      <c r="M20" s="10">
        <v>0.35</v>
      </c>
      <c r="N20" s="23">
        <f t="shared" si="6"/>
        <v>3.616025</v>
      </c>
      <c r="O20" s="23">
        <f t="shared" si="7"/>
        <v>-2.4692937980351409E-2</v>
      </c>
      <c r="P20" s="23">
        <f t="shared" si="8"/>
        <v>0</v>
      </c>
      <c r="Q20" s="7">
        <v>0.2</v>
      </c>
      <c r="R20" s="6">
        <f t="shared" si="9"/>
        <v>0.20663000000000004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>
        <v>2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>
        <v>2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ref="BP20:CE83" si="36">IF(ISERROR(AB20/J20*100),"",(AB20/J20*100))</f>
        <v>0</v>
      </c>
      <c r="BQ20" s="4">
        <f t="shared" si="36"/>
        <v>1033.1500000000001</v>
      </c>
      <c r="BR20" s="4">
        <f t="shared" si="36"/>
        <v>0</v>
      </c>
      <c r="BS20" s="4">
        <f t="shared" si="36"/>
        <v>0</v>
      </c>
      <c r="BT20" s="4">
        <f t="shared" si="36"/>
        <v>0</v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>
        <f t="shared" si="36"/>
        <v>0</v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>
        <f t="shared" si="33"/>
        <v>0</v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5"/>
      <c r="DG20" s="73" t="s">
        <v>139</v>
      </c>
      <c r="DH20" s="5">
        <f t="shared" si="30"/>
        <v>205</v>
      </c>
      <c r="DI20" s="24">
        <v>5.03</v>
      </c>
      <c r="DJ20" s="23">
        <f t="shared" si="13"/>
        <v>1031.1500000000001</v>
      </c>
      <c r="DK20" s="23">
        <f t="shared" si="31"/>
        <v>1104.3000000000002</v>
      </c>
      <c r="DL20" s="23">
        <f t="shared" si="14"/>
        <v>2</v>
      </c>
      <c r="DM20" s="23">
        <f t="shared" si="15"/>
        <v>2</v>
      </c>
      <c r="DN20" s="23">
        <f t="shared" si="16"/>
        <v>1033.1500000000001</v>
      </c>
      <c r="DO20" s="23">
        <f t="shared" si="17"/>
        <v>0.19358273242026811</v>
      </c>
      <c r="DP20" s="23">
        <f t="shared" si="18"/>
        <v>0.18111020556008328</v>
      </c>
      <c r="DQ20" s="10">
        <v>0.35</v>
      </c>
      <c r="DR20" s="23">
        <f t="shared" si="19"/>
        <v>3.616025</v>
      </c>
      <c r="DS20" s="23">
        <f t="shared" si="20"/>
        <v>-2.4692937980351409E-2</v>
      </c>
      <c r="DT20" s="23">
        <f t="shared" si="21"/>
        <v>0</v>
      </c>
      <c r="DU20" s="7">
        <v>0.2</v>
      </c>
      <c r="DV20" s="6">
        <f t="shared" si="22"/>
        <v>0.20663000000000004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2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2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>
        <f t="shared" ref="FT20:GI83" si="40">IF(ISERROR(EF20/DN20*100),"",(EF20/DN20*100))</f>
        <v>0</v>
      </c>
      <c r="FU20" s="4">
        <f t="shared" si="40"/>
        <v>1033.1500000000001</v>
      </c>
      <c r="FV20" s="4">
        <f t="shared" si="40"/>
        <v>0</v>
      </c>
      <c r="FW20" s="4">
        <f t="shared" si="40"/>
        <v>0</v>
      </c>
      <c r="FX20" s="4">
        <f t="shared" si="40"/>
        <v>0</v>
      </c>
      <c r="FY20" s="4">
        <f t="shared" si="40"/>
        <v>0</v>
      </c>
      <c r="FZ20" s="4" t="str">
        <f t="shared" si="40"/>
        <v/>
      </c>
      <c r="GA20" s="4">
        <f t="shared" si="40"/>
        <v>0</v>
      </c>
      <c r="GB20" s="4">
        <f t="shared" si="40"/>
        <v>0</v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>
        <f t="shared" si="35"/>
        <v>0</v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5"/>
      <c r="C21" s="73" t="s">
        <v>140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5"/>
      <c r="DG21" s="73" t="s">
        <v>140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6"/>
      <c r="C22" s="73" t="s">
        <v>141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6"/>
      <c r="DG22" s="73" t="s">
        <v>141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7" t="s">
        <v>142</v>
      </c>
      <c r="C23" s="73" t="s">
        <v>143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7" t="s">
        <v>142</v>
      </c>
      <c r="DG23" s="73" t="s">
        <v>143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3" t="s">
        <v>144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3" t="s">
        <v>144</v>
      </c>
      <c r="DG24" s="73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3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3"/>
      <c r="DG25" s="73" t="s">
        <v>15</v>
      </c>
      <c r="DH25" s="5">
        <f t="shared" si="30"/>
        <v>396</v>
      </c>
      <c r="DI25" s="24">
        <v>5.03</v>
      </c>
      <c r="DJ25" s="23">
        <f t="shared" si="13"/>
        <v>1991.88</v>
      </c>
      <c r="DK25" s="23">
        <f t="shared" si="31"/>
        <v>2834.64</v>
      </c>
      <c r="DL25" s="23">
        <f t="shared" si="14"/>
        <v>45.8</v>
      </c>
      <c r="DM25" s="23">
        <f t="shared" si="15"/>
        <v>0</v>
      </c>
      <c r="DN25" s="23">
        <f t="shared" si="16"/>
        <v>2037.68</v>
      </c>
      <c r="DO25" s="23">
        <f t="shared" si="17"/>
        <v>2.2476541949668247</v>
      </c>
      <c r="DP25" s="23">
        <f t="shared" si="18"/>
        <v>0</v>
      </c>
      <c r="DQ25" s="10">
        <v>0.8</v>
      </c>
      <c r="DR25" s="23">
        <f t="shared" si="19"/>
        <v>16.301440000000003</v>
      </c>
      <c r="DS25" s="23">
        <f t="shared" si="20"/>
        <v>-1.4476541949668247</v>
      </c>
      <c r="DT25" s="23">
        <f t="shared" si="21"/>
        <v>0</v>
      </c>
      <c r="DU25" s="7">
        <v>0.5</v>
      </c>
      <c r="DV25" s="6">
        <f t="shared" si="22"/>
        <v>1.01884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15.2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30.6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>
        <f t="shared" si="40"/>
        <v>0</v>
      </c>
      <c r="FU25" s="4">
        <f t="shared" si="40"/>
        <v>676.26061135371185</v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>
        <f t="shared" si="40"/>
        <v>0</v>
      </c>
      <c r="FZ25" s="4" t="str">
        <f t="shared" si="40"/>
        <v/>
      </c>
      <c r="GA25" s="4">
        <f t="shared" si="40"/>
        <v>0</v>
      </c>
      <c r="GB25" s="4">
        <f t="shared" si="40"/>
        <v>3003.4156491696444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>
        <f t="shared" si="35"/>
        <v>0</v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>
        <f t="shared" si="35"/>
        <v>0</v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4" t="s">
        <v>145</v>
      </c>
      <c r="C26" s="73" t="s">
        <v>146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4" t="s">
        <v>145</v>
      </c>
      <c r="DG26" s="73" t="s">
        <v>146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5"/>
      <c r="C27" s="73" t="s">
        <v>124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5"/>
      <c r="DG27" s="73" t="s">
        <v>124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5"/>
      <c r="C28" s="73" t="s">
        <v>136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5"/>
      <c r="DG28" s="73" t="s">
        <v>136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6"/>
      <c r="C29" s="73" t="s">
        <v>134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6"/>
      <c r="DG29" s="73" t="s">
        <v>134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147</v>
      </c>
      <c r="C30" s="73" t="s">
        <v>125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147</v>
      </c>
      <c r="DG30" s="73" t="s">
        <v>125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5"/>
      <c r="C31" s="73" t="s">
        <v>121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5"/>
      <c r="DG31" s="73" t="s">
        <v>121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5"/>
      <c r="C32" s="73" t="s">
        <v>136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5"/>
      <c r="DG32" s="73" t="s">
        <v>136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6"/>
      <c r="C33" s="73" t="s">
        <v>148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6"/>
      <c r="DG33" s="73" t="s">
        <v>148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4" t="s">
        <v>149</v>
      </c>
      <c r="C34" s="73" t="s">
        <v>132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149</v>
      </c>
      <c r="DG34" s="73" t="s">
        <v>132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6"/>
      <c r="C35" s="73" t="s">
        <v>150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6"/>
      <c r="DG35" s="73" t="s">
        <v>150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6" t="s">
        <v>151</v>
      </c>
      <c r="C36" s="73" t="s">
        <v>152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6" t="s">
        <v>151</v>
      </c>
      <c r="DG36" s="73" t="s">
        <v>152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4" t="s">
        <v>153</v>
      </c>
      <c r="C37" s="73" t="s">
        <v>130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153</v>
      </c>
      <c r="DG37" s="73" t="s">
        <v>130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5"/>
      <c r="C38" s="73" t="s">
        <v>154</v>
      </c>
      <c r="D38" s="5">
        <v>470</v>
      </c>
      <c r="E38" s="22">
        <v>5.0449999999999999</v>
      </c>
      <c r="F38" s="23">
        <f t="shared" si="0"/>
        <v>2371.15</v>
      </c>
      <c r="G38" s="23"/>
      <c r="H38" s="23">
        <f t="shared" si="1"/>
        <v>0</v>
      </c>
      <c r="I38" s="23">
        <f t="shared" si="2"/>
        <v>0</v>
      </c>
      <c r="J38" s="23">
        <f t="shared" si="3"/>
        <v>2371.15</v>
      </c>
      <c r="K38" s="23">
        <f t="shared" si="4"/>
        <v>0</v>
      </c>
      <c r="L38" s="23" t="str">
        <f t="shared" si="5"/>
        <v>0</v>
      </c>
      <c r="M38" s="10">
        <v>0.4</v>
      </c>
      <c r="N38" s="23">
        <f t="shared" si="6"/>
        <v>9.4846000000000004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0.71134500000000001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5"/>
        <v>0</v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>
        <f t="shared" si="45"/>
        <v>0</v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>
        <f t="shared" si="45"/>
        <v>0</v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5"/>
      <c r="DG38" s="73" t="s">
        <v>154</v>
      </c>
      <c r="DH38" s="5">
        <f t="shared" si="30"/>
        <v>470</v>
      </c>
      <c r="DI38" s="24">
        <v>5.0449999999999999</v>
      </c>
      <c r="DJ38" s="23">
        <f t="shared" si="13"/>
        <v>2371.15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2371.15</v>
      </c>
      <c r="DO38" s="23">
        <f t="shared" si="17"/>
        <v>0</v>
      </c>
      <c r="DP38" s="23" t="str">
        <f t="shared" si="18"/>
        <v/>
      </c>
      <c r="DQ38" s="10">
        <v>0.4</v>
      </c>
      <c r="DR38" s="23">
        <f t="shared" si="19"/>
        <v>9.4846000000000004</v>
      </c>
      <c r="DS38" s="23" t="str">
        <f t="shared" si="20"/>
        <v/>
      </c>
      <c r="DT38" s="23">
        <f t="shared" si="21"/>
        <v>0</v>
      </c>
      <c r="DU38" s="7">
        <v>0.3</v>
      </c>
      <c r="DV38" s="6">
        <f t="shared" si="22"/>
        <v>0.71134500000000001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5"/>
      <c r="C39" s="73" t="s">
        <v>155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5"/>
      <c r="DG39" s="73" t="s">
        <v>155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5"/>
      <c r="C40" s="73" t="s">
        <v>129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5"/>
      <c r="DG40" s="73" t="s">
        <v>129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0">
        <v>30100049</v>
      </c>
      <c r="B41" s="94" t="s">
        <v>156</v>
      </c>
      <c r="C41" s="73" t="s">
        <v>157</v>
      </c>
      <c r="D41" s="5">
        <v>520</v>
      </c>
      <c r="E41" s="22">
        <v>5.03</v>
      </c>
      <c r="F41" s="23">
        <f t="shared" si="0"/>
        <v>2615.6</v>
      </c>
      <c r="G41" s="23">
        <f>+'[2]20'!$L$61</f>
        <v>2845.5</v>
      </c>
      <c r="H41" s="23">
        <f t="shared" si="1"/>
        <v>108</v>
      </c>
      <c r="I41" s="23">
        <f t="shared" si="2"/>
        <v>13</v>
      </c>
      <c r="J41" s="23">
        <f t="shared" si="3"/>
        <v>2723.6</v>
      </c>
      <c r="K41" s="23">
        <f t="shared" si="4"/>
        <v>3.9653399911881335</v>
      </c>
      <c r="L41" s="23">
        <f t="shared" si="5"/>
        <v>0.45686171147425764</v>
      </c>
      <c r="M41" s="10">
        <v>0.4</v>
      </c>
      <c r="N41" s="23">
        <f t="shared" si="6"/>
        <v>10.894400000000001</v>
      </c>
      <c r="O41" s="23">
        <f t="shared" si="7"/>
        <v>-4.0222017026623913</v>
      </c>
      <c r="P41" s="23">
        <f t="shared" si="8"/>
        <v>0</v>
      </c>
      <c r="Q41" s="7">
        <v>0.6</v>
      </c>
      <c r="R41" s="6">
        <f t="shared" si="9"/>
        <v>1.6341599999999998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>
        <v>108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>
        <v>6.5</v>
      </c>
      <c r="BC41" s="4"/>
      <c r="BD41" s="4"/>
      <c r="BE41" s="4"/>
      <c r="BF41" s="4"/>
      <c r="BG41" s="4"/>
      <c r="BH41" s="4"/>
      <c r="BI41" s="4"/>
      <c r="BJ41" s="4"/>
      <c r="BK41" s="4"/>
      <c r="BL41" s="4">
        <v>6.5</v>
      </c>
      <c r="BM41" s="4"/>
      <c r="BN41" s="4"/>
      <c r="BO41" s="4"/>
      <c r="BP41" s="4">
        <f t="shared" si="45"/>
        <v>0</v>
      </c>
      <c r="BQ41" s="4">
        <f t="shared" si="45"/>
        <v>2723.6</v>
      </c>
      <c r="BR41" s="4">
        <f t="shared" si="45"/>
        <v>0</v>
      </c>
      <c r="BS41" s="4">
        <f t="shared" si="45"/>
        <v>0</v>
      </c>
      <c r="BT41" s="4">
        <f t="shared" si="45"/>
        <v>0</v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>
        <f t="shared" si="45"/>
        <v>0</v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>
        <f t="shared" si="42"/>
        <v>0</v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156</v>
      </c>
      <c r="DG41" s="73" t="s">
        <v>157</v>
      </c>
      <c r="DH41" s="5">
        <f t="shared" si="30"/>
        <v>520</v>
      </c>
      <c r="DI41" s="24">
        <v>5.03</v>
      </c>
      <c r="DJ41" s="23">
        <f t="shared" si="13"/>
        <v>2615.6</v>
      </c>
      <c r="DK41" s="23">
        <f t="shared" si="31"/>
        <v>2845.5</v>
      </c>
      <c r="DL41" s="23">
        <f t="shared" si="14"/>
        <v>108</v>
      </c>
      <c r="DM41" s="23">
        <f t="shared" si="15"/>
        <v>13</v>
      </c>
      <c r="DN41" s="23">
        <f t="shared" si="16"/>
        <v>2723.6</v>
      </c>
      <c r="DO41" s="23">
        <f t="shared" si="17"/>
        <v>3.9653399911881335</v>
      </c>
      <c r="DP41" s="23">
        <f t="shared" si="18"/>
        <v>0.45686171147425764</v>
      </c>
      <c r="DQ41" s="10">
        <v>0.4</v>
      </c>
      <c r="DR41" s="23">
        <f t="shared" si="19"/>
        <v>10.894400000000001</v>
      </c>
      <c r="DS41" s="23">
        <f t="shared" si="20"/>
        <v>-4.0222017026623913</v>
      </c>
      <c r="DT41" s="23">
        <f t="shared" si="21"/>
        <v>0</v>
      </c>
      <c r="DU41" s="7">
        <v>0.6</v>
      </c>
      <c r="DV41" s="6">
        <f t="shared" si="22"/>
        <v>1.6341599999999998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108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6.5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6.5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>
        <f t="shared" si="48"/>
        <v>0</v>
      </c>
      <c r="FU41" s="4">
        <f t="shared" si="48"/>
        <v>2723.6</v>
      </c>
      <c r="FV41" s="4">
        <f t="shared" si="48"/>
        <v>0</v>
      </c>
      <c r="FW41" s="4">
        <f t="shared" si="48"/>
        <v>0</v>
      </c>
      <c r="FX41" s="4">
        <f t="shared" si="48"/>
        <v>0</v>
      </c>
      <c r="FY41" s="4">
        <f t="shared" si="48"/>
        <v>0</v>
      </c>
      <c r="FZ41" s="4" t="str">
        <f t="shared" si="48"/>
        <v/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>
        <f t="shared" si="44"/>
        <v>0</v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5"/>
      <c r="C42" s="73" t="s">
        <v>134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5"/>
      <c r="DG42" s="73" t="s">
        <v>134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158</v>
      </c>
      <c r="C43" s="73" t="s">
        <v>134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158</v>
      </c>
      <c r="DG43" s="73" t="s">
        <v>134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6"/>
      <c r="C44" s="73" t="s">
        <v>132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6"/>
      <c r="DG44" s="73" t="s">
        <v>132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5" t="s">
        <v>159</v>
      </c>
      <c r="C45" s="73" t="s">
        <v>148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5" t="s">
        <v>159</v>
      </c>
      <c r="DG45" s="73" t="s">
        <v>148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6"/>
      <c r="C46" s="73" t="s">
        <v>160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6"/>
      <c r="DG46" s="73" t="s">
        <v>160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5" t="s">
        <v>161</v>
      </c>
      <c r="C47" s="73" t="s">
        <v>148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5" t="s">
        <v>161</v>
      </c>
      <c r="DG47" s="73" t="s">
        <v>148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6"/>
      <c r="C48" s="73" t="s">
        <v>160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6"/>
      <c r="DG48" s="73" t="s">
        <v>160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5" t="s">
        <v>162</v>
      </c>
      <c r="C49" s="73" t="s">
        <v>123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5" t="s">
        <v>162</v>
      </c>
      <c r="DG49" s="73" t="s">
        <v>123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6"/>
      <c r="C50" s="73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6"/>
      <c r="DG50" s="73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4" t="s">
        <v>163</v>
      </c>
      <c r="C51" s="73" t="s">
        <v>164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4" t="s">
        <v>163</v>
      </c>
      <c r="DG51" s="73" t="s">
        <v>164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114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6"/>
      <c r="C52" s="73" t="s">
        <v>157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6"/>
      <c r="DG52" s="73" t="s">
        <v>157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4" t="s">
        <v>165</v>
      </c>
      <c r="C53" s="73" t="s">
        <v>166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4" t="s">
        <v>165</v>
      </c>
      <c r="DG53" s="73" t="s">
        <v>166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6"/>
      <c r="C54" s="73" t="s">
        <v>167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6"/>
      <c r="DG54" s="73" t="s">
        <v>167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7" t="s">
        <v>168</v>
      </c>
      <c r="C55" s="73" t="s">
        <v>164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7" t="s">
        <v>168</v>
      </c>
      <c r="DG55" s="73" t="s">
        <v>164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4" t="s">
        <v>169</v>
      </c>
      <c r="C56" s="73" t="s">
        <v>157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4" t="s">
        <v>169</v>
      </c>
      <c r="DG56" s="73" t="s">
        <v>157</v>
      </c>
      <c r="DH56" s="5">
        <f t="shared" si="30"/>
        <v>524</v>
      </c>
      <c r="DI56" s="24">
        <v>5.09</v>
      </c>
      <c r="DJ56" s="23">
        <f t="shared" si="13"/>
        <v>2667.16</v>
      </c>
      <c r="DK56" s="23">
        <f t="shared" si="31"/>
        <v>2574.5</v>
      </c>
      <c r="DL56" s="23">
        <f t="shared" si="14"/>
        <v>10.199999999999999</v>
      </c>
      <c r="DM56" s="23">
        <f t="shared" si="15"/>
        <v>0</v>
      </c>
      <c r="DN56" s="23">
        <f t="shared" si="16"/>
        <v>2677.3599999999997</v>
      </c>
      <c r="DO56" s="23">
        <f t="shared" si="17"/>
        <v>0.38097230107269847</v>
      </c>
      <c r="DP56" s="23">
        <f t="shared" si="18"/>
        <v>0</v>
      </c>
      <c r="DQ56" s="10">
        <v>0.8</v>
      </c>
      <c r="DR56" s="23">
        <f t="shared" si="19"/>
        <v>21.418879999999998</v>
      </c>
      <c r="DS56" s="23">
        <f t="shared" si="20"/>
        <v>0.41902769892730157</v>
      </c>
      <c r="DT56" s="23">
        <f t="shared" si="21"/>
        <v>0.74700451190725203</v>
      </c>
      <c r="DU56" s="7">
        <v>1</v>
      </c>
      <c r="DV56" s="6">
        <f t="shared" si="22"/>
        <v>2.6773599999999997</v>
      </c>
      <c r="DW56" s="5">
        <f t="shared" si="55"/>
        <v>1</v>
      </c>
      <c r="DX56" s="5">
        <f t="shared" si="55"/>
        <v>1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3.5</v>
      </c>
      <c r="EG56" s="54">
        <f t="shared" si="55"/>
        <v>4.5</v>
      </c>
      <c r="EH56" s="54">
        <f t="shared" si="55"/>
        <v>0</v>
      </c>
      <c r="EI56" s="54">
        <f t="shared" si="55"/>
        <v>0</v>
      </c>
      <c r="EJ56" s="54">
        <f t="shared" si="55"/>
        <v>1.5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0.7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>
        <f t="shared" si="60"/>
        <v>0.1307257895837691</v>
      </c>
      <c r="FU56" s="4">
        <f t="shared" si="60"/>
        <v>1181.1882352941177</v>
      </c>
      <c r="FV56" s="4" t="str">
        <f t="shared" si="60"/>
        <v/>
      </c>
      <c r="FW56" s="4">
        <f t="shared" si="57"/>
        <v>0</v>
      </c>
      <c r="FX56" s="4">
        <f t="shared" si="57"/>
        <v>7.0031672991304879</v>
      </c>
      <c r="FY56" s="4">
        <f t="shared" si="57"/>
        <v>0</v>
      </c>
      <c r="FZ56" s="4">
        <f t="shared" si="57"/>
        <v>0</v>
      </c>
      <c r="GA56" s="4">
        <f t="shared" si="57"/>
        <v>0</v>
      </c>
      <c r="GB56" s="4">
        <f t="shared" si="57"/>
        <v>0</v>
      </c>
      <c r="GC56" s="4">
        <f t="shared" si="57"/>
        <v>0</v>
      </c>
      <c r="GD56" s="4">
        <f t="shared" si="57"/>
        <v>0</v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>
        <f t="shared" si="57"/>
        <v>0</v>
      </c>
      <c r="GM56" s="4">
        <f t="shared" si="61"/>
        <v>0</v>
      </c>
      <c r="GN56" s="4" t="str">
        <f t="shared" si="61"/>
        <v/>
      </c>
      <c r="GO56" s="4" t="str">
        <f t="shared" si="61"/>
        <v/>
      </c>
      <c r="GP56" s="4">
        <f t="shared" si="61"/>
        <v>0</v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>
        <f t="shared" si="61"/>
        <v>0</v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6"/>
      <c r="C57" s="73" t="s">
        <v>164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6"/>
      <c r="DG57" s="73" t="s">
        <v>164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4" t="s">
        <v>170</v>
      </c>
      <c r="C58" s="73" t="s">
        <v>157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4" t="s">
        <v>170</v>
      </c>
      <c r="DG58" s="73" t="s">
        <v>157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6"/>
      <c r="C59" s="73" t="s">
        <v>164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6"/>
      <c r="DG59" s="73" t="s">
        <v>164</v>
      </c>
      <c r="DH59" s="5">
        <f t="shared" si="30"/>
        <v>601</v>
      </c>
      <c r="DI59" s="24">
        <v>5</v>
      </c>
      <c r="DJ59" s="23">
        <f t="shared" si="13"/>
        <v>3005</v>
      </c>
      <c r="DK59" s="23">
        <f t="shared" si="31"/>
        <v>3090</v>
      </c>
      <c r="DL59" s="23">
        <f t="shared" si="14"/>
        <v>16.8</v>
      </c>
      <c r="DM59" s="23">
        <f t="shared" si="15"/>
        <v>30</v>
      </c>
      <c r="DN59" s="23">
        <f t="shared" si="16"/>
        <v>3021.8</v>
      </c>
      <c r="DO59" s="23">
        <f t="shared" si="17"/>
        <v>0.55596002382685816</v>
      </c>
      <c r="DP59" s="23">
        <f t="shared" si="18"/>
        <v>0.97087378640776689</v>
      </c>
      <c r="DQ59" s="10">
        <v>1.2</v>
      </c>
      <c r="DR59" s="23">
        <f t="shared" si="19"/>
        <v>36.261600000000001</v>
      </c>
      <c r="DS59" s="23">
        <f t="shared" si="20"/>
        <v>-0.3268338102346251</v>
      </c>
      <c r="DT59" s="23">
        <f t="shared" si="21"/>
        <v>0.33092858561122507</v>
      </c>
      <c r="DU59" s="7">
        <v>1</v>
      </c>
      <c r="DV59" s="6">
        <f t="shared" si="22"/>
        <v>3.0218000000000003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1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5.5</v>
      </c>
      <c r="EG59" s="54">
        <f t="shared" si="55"/>
        <v>7.5</v>
      </c>
      <c r="EH59" s="54">
        <f t="shared" si="55"/>
        <v>0</v>
      </c>
      <c r="EI59" s="54">
        <f t="shared" si="55"/>
        <v>0</v>
      </c>
      <c r="EJ59" s="54">
        <f t="shared" si="55"/>
        <v>2.2999999999999998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1.5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30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>
        <f t="shared" si="60"/>
        <v>0.1820107220861738</v>
      </c>
      <c r="FU59" s="4">
        <f t="shared" si="60"/>
        <v>1349.0178571428573</v>
      </c>
      <c r="FV59" s="4">
        <f t="shared" si="60"/>
        <v>0</v>
      </c>
      <c r="FW59" s="4">
        <f t="shared" si="57"/>
        <v>0</v>
      </c>
      <c r="FX59" s="4">
        <f t="shared" si="57"/>
        <v>6.3427978908818146</v>
      </c>
      <c r="FY59" s="4">
        <f t="shared" si="57"/>
        <v>0</v>
      </c>
      <c r="FZ59" s="4">
        <f t="shared" si="57"/>
        <v>0</v>
      </c>
      <c r="GA59" s="4">
        <f t="shared" si="57"/>
        <v>0</v>
      </c>
      <c r="GB59" s="4">
        <f t="shared" si="57"/>
        <v>0</v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>
        <f t="shared" si="57"/>
        <v>0</v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>
        <f t="shared" si="57"/>
        <v>0</v>
      </c>
      <c r="GM59" s="4">
        <f t="shared" si="61"/>
        <v>0</v>
      </c>
      <c r="GN59" s="4" t="str">
        <f t="shared" si="61"/>
        <v/>
      </c>
      <c r="GO59" s="4" t="str">
        <f t="shared" si="61"/>
        <v/>
      </c>
      <c r="GP59" s="4">
        <f t="shared" si="61"/>
        <v>0</v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>
        <f t="shared" si="61"/>
        <v>2000</v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4" t="s">
        <v>171</v>
      </c>
      <c r="C60" s="73" t="s">
        <v>132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4" t="s">
        <v>171</v>
      </c>
      <c r="DG60" s="73" t="s">
        <v>132</v>
      </c>
      <c r="DH60" s="5">
        <f t="shared" si="30"/>
        <v>30</v>
      </c>
      <c r="DI60" s="24">
        <v>5.03</v>
      </c>
      <c r="DJ60" s="23">
        <f t="shared" si="13"/>
        <v>150.9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150.9</v>
      </c>
      <c r="DO60" s="23">
        <f t="shared" si="17"/>
        <v>0</v>
      </c>
      <c r="DP60" s="23" t="str">
        <f t="shared" si="18"/>
        <v/>
      </c>
      <c r="DQ60" s="10">
        <v>0.3</v>
      </c>
      <c r="DR60" s="23">
        <f t="shared" si="19"/>
        <v>0.45270000000000005</v>
      </c>
      <c r="DS60" s="23" t="str">
        <f t="shared" si="20"/>
        <v/>
      </c>
      <c r="DT60" s="23">
        <f t="shared" si="21"/>
        <v>0</v>
      </c>
      <c r="DU60" s="7">
        <v>0.1</v>
      </c>
      <c r="DV60" s="6">
        <f t="shared" si="22"/>
        <v>1.5090000000000001E-2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>
        <f t="shared" si="60"/>
        <v>0</v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>
        <f t="shared" si="57"/>
        <v>0</v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>
        <f t="shared" si="57"/>
        <v>0</v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5"/>
      <c r="C61" s="73" t="s">
        <v>148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5"/>
      <c r="DG61" s="73" t="s">
        <v>148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5"/>
      <c r="C62" s="77" t="s">
        <v>124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5"/>
      <c r="DG62" s="77" t="s">
        <v>124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6"/>
      <c r="C63" s="77" t="s">
        <v>155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6"/>
      <c r="DG63" s="77" t="s">
        <v>155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4" t="s">
        <v>172</v>
      </c>
      <c r="C64" s="73" t="s">
        <v>123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4" t="s">
        <v>172</v>
      </c>
      <c r="DG64" s="73" t="s">
        <v>123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6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6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97" t="s">
        <v>173</v>
      </c>
      <c r="C66" s="73" t="s">
        <v>132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97" t="s">
        <v>173</v>
      </c>
      <c r="DG66" s="73" t="s">
        <v>132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98"/>
      <c r="C67" s="73" t="s">
        <v>154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98"/>
      <c r="DG67" s="73" t="s">
        <v>154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4024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>
        <f t="shared" si="18"/>
        <v>0</v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99"/>
      <c r="C68" s="73" t="s">
        <v>166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99"/>
      <c r="DG68" s="73" t="s">
        <v>166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4" t="s">
        <v>174</v>
      </c>
      <c r="C69" s="38" t="s">
        <v>124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4" t="s">
        <v>174</v>
      </c>
      <c r="DG69" s="38" t="s">
        <v>124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5"/>
      <c r="C70" s="38" t="s">
        <v>132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5"/>
      <c r="DG70" s="38" t="s">
        <v>132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5"/>
      <c r="C71" s="38" t="s">
        <v>175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5"/>
      <c r="DG71" s="38" t="s">
        <v>175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6"/>
      <c r="C72" s="38" t="s">
        <v>176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6"/>
      <c r="DG72" s="38" t="s">
        <v>176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4" t="s">
        <v>177</v>
      </c>
      <c r="C73" s="38" t="s">
        <v>124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4" t="s">
        <v>177</v>
      </c>
      <c r="DG73" s="38" t="s">
        <v>124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0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 t="str">
        <f t="shared" si="79"/>
        <v/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5"/>
      <c r="C74" s="38" t="s">
        <v>132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5"/>
      <c r="DG74" s="38" t="s">
        <v>132</v>
      </c>
      <c r="DH74" s="5">
        <f t="shared" si="86"/>
        <v>216</v>
      </c>
      <c r="DI74" s="39">
        <v>10</v>
      </c>
      <c r="DJ74" s="23">
        <f t="shared" si="74"/>
        <v>2160</v>
      </c>
      <c r="DK74" s="23">
        <f t="shared" si="87"/>
        <v>2932.8</v>
      </c>
      <c r="DL74" s="23">
        <f t="shared" si="75"/>
        <v>0</v>
      </c>
      <c r="DM74" s="23">
        <f t="shared" si="76"/>
        <v>0</v>
      </c>
      <c r="DN74" s="23">
        <f t="shared" si="77"/>
        <v>2160</v>
      </c>
      <c r="DO74" s="23">
        <f t="shared" si="78"/>
        <v>0</v>
      </c>
      <c r="DP74" s="23">
        <f t="shared" si="79"/>
        <v>0</v>
      </c>
      <c r="DQ74" s="10">
        <v>0.2</v>
      </c>
      <c r="DR74" s="23">
        <f t="shared" si="80"/>
        <v>4.32</v>
      </c>
      <c r="DS74" s="23">
        <f t="shared" si="81"/>
        <v>0.2</v>
      </c>
      <c r="DT74" s="23">
        <f t="shared" si="82"/>
        <v>0</v>
      </c>
      <c r="DU74" s="7">
        <v>0.1</v>
      </c>
      <c r="DV74" s="6">
        <f t="shared" si="90"/>
        <v>0.216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>
        <f t="shared" si="60"/>
        <v>0</v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>
        <f t="shared" si="60"/>
        <v>0</v>
      </c>
      <c r="FY74" s="4">
        <f t="shared" si="60"/>
        <v>0</v>
      </c>
      <c r="FZ74" s="4" t="str">
        <f t="shared" si="60"/>
        <v/>
      </c>
      <c r="GA74" s="4">
        <f t="shared" si="60"/>
        <v>0</v>
      </c>
      <c r="GB74" s="4">
        <f t="shared" si="60"/>
        <v>0</v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5"/>
      <c r="C75" s="38" t="s">
        <v>175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5"/>
      <c r="DG75" s="38" t="s">
        <v>175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0</v>
      </c>
      <c r="DL75" s="23">
        <f t="shared" si="75"/>
        <v>0</v>
      </c>
      <c r="DM75" s="23">
        <f t="shared" si="76"/>
        <v>0</v>
      </c>
      <c r="DN75" s="23">
        <f t="shared" si="77"/>
        <v>0</v>
      </c>
      <c r="DO75" s="23" t="str">
        <f t="shared" si="78"/>
        <v/>
      </c>
      <c r="DP75" s="23" t="str">
        <f t="shared" si="79"/>
        <v/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6"/>
      <c r="C76" s="38" t="s">
        <v>176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6"/>
      <c r="DG76" s="38" t="s">
        <v>176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2444</v>
      </c>
      <c r="DL76" s="23">
        <f t="shared" si="75"/>
        <v>0</v>
      </c>
      <c r="DM76" s="23">
        <f t="shared" si="76"/>
        <v>0</v>
      </c>
      <c r="DN76" s="23">
        <f t="shared" si="77"/>
        <v>0</v>
      </c>
      <c r="DO76" s="23" t="str">
        <f t="shared" si="78"/>
        <v/>
      </c>
      <c r="DP76" s="23">
        <f t="shared" si="79"/>
        <v>0</v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7" t="s">
        <v>178</v>
      </c>
      <c r="C77" s="38" t="s">
        <v>179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6" t="s">
        <v>178</v>
      </c>
      <c r="DG77" s="38" t="s">
        <v>179</v>
      </c>
      <c r="DH77" s="5">
        <f t="shared" si="86"/>
        <v>0</v>
      </c>
      <c r="DI77" s="39">
        <v>10</v>
      </c>
      <c r="DJ77" s="23">
        <f t="shared" si="74"/>
        <v>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0</v>
      </c>
      <c r="DO77" s="23" t="str">
        <f t="shared" si="78"/>
        <v/>
      </c>
      <c r="DP77" s="23" t="str">
        <f t="shared" si="79"/>
        <v/>
      </c>
      <c r="DQ77" s="10">
        <v>0.2</v>
      </c>
      <c r="DR77" s="23">
        <f t="shared" si="80"/>
        <v>0</v>
      </c>
      <c r="DS77" s="23" t="str">
        <f t="shared" si="81"/>
        <v/>
      </c>
      <c r="DT77" s="23" t="str">
        <f t="shared" si="82"/>
        <v/>
      </c>
      <c r="DU77" s="7">
        <v>0.1</v>
      </c>
      <c r="DV77" s="6">
        <f t="shared" si="90"/>
        <v>0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6" t="s">
        <v>180</v>
      </c>
      <c r="C78" s="38" t="s">
        <v>179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6" t="s">
        <v>180</v>
      </c>
      <c r="DG78" s="38" t="s">
        <v>179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4" t="s">
        <v>181</v>
      </c>
      <c r="C79" s="77" t="s">
        <v>136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4" t="s">
        <v>181</v>
      </c>
      <c r="DG79" s="77" t="s">
        <v>136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6"/>
      <c r="C80" s="73" t="s">
        <v>123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6"/>
      <c r="DG80" s="73" t="s">
        <v>123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4" t="s">
        <v>182</v>
      </c>
      <c r="C81" s="73" t="s">
        <v>132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4" t="s">
        <v>182</v>
      </c>
      <c r="DG81" s="73" t="s">
        <v>132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5"/>
      <c r="C82" s="73" t="s">
        <v>124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5"/>
      <c r="DG82" s="73" t="s">
        <v>124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6"/>
      <c r="C83" s="73" t="s">
        <v>148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6"/>
      <c r="DG83" s="73" t="s">
        <v>148</v>
      </c>
      <c r="DH83" s="5">
        <f t="shared" si="86"/>
        <v>341</v>
      </c>
      <c r="DI83" s="24">
        <v>5.07</v>
      </c>
      <c r="DJ83" s="23">
        <f t="shared" si="74"/>
        <v>1728.8700000000001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1728.8700000000001</v>
      </c>
      <c r="DO83" s="23">
        <f t="shared" si="78"/>
        <v>0</v>
      </c>
      <c r="DP83" s="23" t="str">
        <f t="shared" si="79"/>
        <v/>
      </c>
      <c r="DQ83" s="10">
        <v>0.3</v>
      </c>
      <c r="DR83" s="23">
        <f t="shared" si="80"/>
        <v>5.1866100000000008</v>
      </c>
      <c r="DS83" s="23" t="str">
        <f t="shared" si="81"/>
        <v/>
      </c>
      <c r="DT83" s="23">
        <f t="shared" si="82"/>
        <v>0</v>
      </c>
      <c r="DU83" s="7">
        <v>0.1</v>
      </c>
      <c r="DV83" s="6">
        <f t="shared" si="90"/>
        <v>0.17288700000000004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>
        <f t="shared" ref="FT83:GG146" si="97">IF(ISERROR(EF83/DN83*100),"",(EF83/DN83*100))</f>
        <v>0</v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>
        <f t="shared" si="97"/>
        <v>0</v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>
        <f t="shared" si="95"/>
        <v>0</v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4" t="s">
        <v>183</v>
      </c>
      <c r="C84" s="73" t="s">
        <v>176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4" t="s">
        <v>183</v>
      </c>
      <c r="DG84" s="73" t="s">
        <v>176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7"/>
        <v/>
      </c>
      <c r="FU84" s="4" t="str">
        <f t="shared" si="97"/>
        <v/>
      </c>
      <c r="FV84" s="4" t="str">
        <f t="shared" si="97"/>
        <v/>
      </c>
      <c r="FW84" s="4">
        <f t="shared" si="97"/>
        <v>0</v>
      </c>
      <c r="FX84" s="4" t="str">
        <f t="shared" si="97"/>
        <v/>
      </c>
      <c r="FY84" s="4" t="str">
        <f t="shared" si="95"/>
        <v/>
      </c>
      <c r="FZ84" s="4" t="str">
        <f t="shared" si="95"/>
        <v/>
      </c>
      <c r="GA84" s="4">
        <f t="shared" si="95"/>
        <v>0</v>
      </c>
      <c r="GB84" s="4" t="str">
        <f t="shared" si="95"/>
        <v/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5"/>
      <c r="C85" s="73" t="s">
        <v>132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5"/>
      <c r="DG85" s="73" t="s">
        <v>132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5"/>
      <c r="C86" s="73" t="s">
        <v>148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5"/>
      <c r="DG86" s="73" t="s">
        <v>148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6"/>
      <c r="C87" s="73" t="s">
        <v>124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6"/>
      <c r="DG87" s="73" t="s">
        <v>124</v>
      </c>
      <c r="DH87" s="5">
        <f t="shared" si="86"/>
        <v>542</v>
      </c>
      <c r="DI87" s="24">
        <v>5.05</v>
      </c>
      <c r="DJ87" s="23">
        <f t="shared" si="74"/>
        <v>2737.1</v>
      </c>
      <c r="DK87" s="23">
        <f t="shared" si="87"/>
        <v>2938.5</v>
      </c>
      <c r="DL87" s="23">
        <f t="shared" si="75"/>
        <v>7.6</v>
      </c>
      <c r="DM87" s="23">
        <f t="shared" si="76"/>
        <v>0</v>
      </c>
      <c r="DN87" s="23">
        <f t="shared" si="77"/>
        <v>2744.7</v>
      </c>
      <c r="DO87" s="23">
        <f t="shared" si="78"/>
        <v>0.27689729296462273</v>
      </c>
      <c r="DP87" s="23">
        <f t="shared" si="79"/>
        <v>0</v>
      </c>
      <c r="DQ87" s="10">
        <v>0.3</v>
      </c>
      <c r="DR87" s="23">
        <f t="shared" si="80"/>
        <v>8.2340999999999998</v>
      </c>
      <c r="DS87" s="23">
        <f t="shared" si="81"/>
        <v>2.3102707035377257E-2</v>
      </c>
      <c r="DT87" s="23">
        <f t="shared" si="82"/>
        <v>0</v>
      </c>
      <c r="DU87" s="7">
        <v>0.1</v>
      </c>
      <c r="DV87" s="6">
        <f t="shared" si="90"/>
        <v>0.27446999999999999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7.6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>
        <f t="shared" si="97"/>
        <v>0</v>
      </c>
      <c r="FU87" s="4">
        <f t="shared" si="97"/>
        <v>0</v>
      </c>
      <c r="FV87" s="4" t="str">
        <f t="shared" si="97"/>
        <v/>
      </c>
      <c r="FW87" s="4">
        <f t="shared" si="97"/>
        <v>0</v>
      </c>
      <c r="FX87" s="4">
        <f t="shared" si="97"/>
        <v>0</v>
      </c>
      <c r="FY87" s="4">
        <f t="shared" si="95"/>
        <v>0</v>
      </c>
      <c r="FZ87" s="4" t="str">
        <f t="shared" si="95"/>
        <v/>
      </c>
      <c r="GA87" s="4">
        <f t="shared" si="95"/>
        <v>0</v>
      </c>
      <c r="GB87" s="4">
        <f t="shared" si="95"/>
        <v>0</v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>
        <f t="shared" si="53"/>
        <v>0</v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4" t="s">
        <v>184</v>
      </c>
      <c r="C88" s="73" t="s">
        <v>123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4" t="s">
        <v>184</v>
      </c>
      <c r="DG88" s="73" t="s">
        <v>123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5"/>
      <c r="C89" s="73" t="s">
        <v>124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5"/>
      <c r="DG89" s="73" t="s">
        <v>124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5"/>
      <c r="C90" s="73" t="s">
        <v>121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6"/>
        <v/>
      </c>
      <c r="BQ90" s="4" t="str">
        <f t="shared" si="96"/>
        <v/>
      </c>
      <c r="BR90" s="4" t="str">
        <f t="shared" si="96"/>
        <v/>
      </c>
      <c r="BS90" s="4">
        <f t="shared" si="96"/>
        <v>0</v>
      </c>
      <c r="BT90" s="4" t="str">
        <f t="shared" si="96"/>
        <v/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 t="str">
        <f t="shared" si="94"/>
        <v/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 t="str">
        <f t="shared" si="73"/>
        <v/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5"/>
      <c r="DG90" s="73" t="s">
        <v>121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0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7"/>
        <v/>
      </c>
      <c r="FU90" s="4" t="str">
        <f t="shared" si="97"/>
        <v/>
      </c>
      <c r="FV90" s="4" t="str">
        <f t="shared" si="97"/>
        <v/>
      </c>
      <c r="FW90" s="4">
        <f t="shared" si="97"/>
        <v>0</v>
      </c>
      <c r="FX90" s="4" t="str">
        <f t="shared" si="97"/>
        <v/>
      </c>
      <c r="FY90" s="4" t="str">
        <f t="shared" si="95"/>
        <v/>
      </c>
      <c r="FZ90" s="4" t="str">
        <f t="shared" si="95"/>
        <v/>
      </c>
      <c r="GA90" s="4">
        <f t="shared" si="95"/>
        <v>0</v>
      </c>
      <c r="GB90" s="4" t="str">
        <f t="shared" si="95"/>
        <v/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 t="str">
        <f t="shared" si="84"/>
        <v/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30100028</v>
      </c>
      <c r="B91" s="95"/>
      <c r="C91" s="73" t="s">
        <v>185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6"/>
        <v/>
      </c>
      <c r="BQ91" s="4" t="str">
        <f t="shared" si="96"/>
        <v/>
      </c>
      <c r="BR91" s="4" t="str">
        <f t="shared" si="96"/>
        <v/>
      </c>
      <c r="BS91" s="4">
        <f t="shared" si="96"/>
        <v>0</v>
      </c>
      <c r="BT91" s="4" t="str">
        <f t="shared" si="96"/>
        <v/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 t="str">
        <f t="shared" si="94"/>
        <v/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 t="str">
        <f t="shared" si="73"/>
        <v/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5"/>
      <c r="DG91" s="73" t="s">
        <v>185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0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0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7"/>
        <v/>
      </c>
      <c r="FU91" s="4" t="str">
        <f t="shared" si="97"/>
        <v/>
      </c>
      <c r="FV91" s="4" t="str">
        <f t="shared" si="97"/>
        <v/>
      </c>
      <c r="FW91" s="4">
        <f t="shared" si="97"/>
        <v>0</v>
      </c>
      <c r="FX91" s="4" t="str">
        <f t="shared" si="97"/>
        <v/>
      </c>
      <c r="FY91" s="4" t="str">
        <f t="shared" si="95"/>
        <v/>
      </c>
      <c r="FZ91" s="4" t="str">
        <f t="shared" si="95"/>
        <v/>
      </c>
      <c r="GA91" s="4">
        <f t="shared" si="95"/>
        <v>0</v>
      </c>
      <c r="GB91" s="4" t="str">
        <f t="shared" si="95"/>
        <v/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 t="str">
        <f t="shared" si="84"/>
        <v/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5"/>
      <c r="C92" s="73" t="s">
        <v>130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5"/>
      <c r="DG92" s="73" t="s">
        <v>130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5"/>
      <c r="C93" s="73" t="s">
        <v>186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5"/>
      <c r="DG93" s="73" t="s">
        <v>186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customHeight="1">
      <c r="A94" s="60">
        <v>30100023</v>
      </c>
      <c r="B94" s="95"/>
      <c r="C94" s="73" t="s">
        <v>148</v>
      </c>
      <c r="D94" s="5">
        <v>370</v>
      </c>
      <c r="E94" s="22">
        <v>5.08</v>
      </c>
      <c r="F94" s="23">
        <f t="shared" si="88"/>
        <v>1879.6000000000001</v>
      </c>
      <c r="G94" s="23">
        <f>+'[2]20'!$L$8</f>
        <v>1864.8000000000002</v>
      </c>
      <c r="H94" s="23">
        <f t="shared" si="85"/>
        <v>1.8</v>
      </c>
      <c r="I94" s="23">
        <f t="shared" si="66"/>
        <v>4.7</v>
      </c>
      <c r="J94" s="23">
        <f t="shared" si="67"/>
        <v>1881.4</v>
      </c>
      <c r="K94" s="23">
        <f t="shared" si="68"/>
        <v>9.5673434676304889E-2</v>
      </c>
      <c r="L94" s="23">
        <f t="shared" si="69"/>
        <v>0.25203775203775203</v>
      </c>
      <c r="M94" s="10">
        <v>1</v>
      </c>
      <c r="N94" s="23">
        <f t="shared" si="70"/>
        <v>18.814</v>
      </c>
      <c r="O94" s="23">
        <f t="shared" si="71"/>
        <v>0.65228881328594313</v>
      </c>
      <c r="P94" s="23">
        <f t="shared" si="72"/>
        <v>0</v>
      </c>
      <c r="Q94" s="7">
        <v>0.1</v>
      </c>
      <c r="R94" s="6">
        <f t="shared" si="89"/>
        <v>0.18814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1.8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>
        <v>4.7</v>
      </c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6"/>
        <v>0</v>
      </c>
      <c r="BQ94" s="4">
        <f t="shared" si="96"/>
        <v>0</v>
      </c>
      <c r="BR94" s="4">
        <f t="shared" si="96"/>
        <v>714.17872340425538</v>
      </c>
      <c r="BS94" s="4">
        <f t="shared" si="96"/>
        <v>0</v>
      </c>
      <c r="BT94" s="4">
        <f t="shared" si="96"/>
        <v>0</v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>
        <f t="shared" si="96"/>
        <v>0</v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>
        <f t="shared" si="73"/>
        <v>0</v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5"/>
      <c r="DG94" s="73" t="s">
        <v>148</v>
      </c>
      <c r="DH94" s="5">
        <f t="shared" si="86"/>
        <v>370</v>
      </c>
      <c r="DI94" s="24">
        <v>5.08</v>
      </c>
      <c r="DJ94" s="23">
        <f t="shared" si="74"/>
        <v>1879.6000000000001</v>
      </c>
      <c r="DK94" s="23">
        <f t="shared" si="87"/>
        <v>1864.8000000000002</v>
      </c>
      <c r="DL94" s="23">
        <f t="shared" si="75"/>
        <v>1.8</v>
      </c>
      <c r="DM94" s="23">
        <f t="shared" si="76"/>
        <v>4.7</v>
      </c>
      <c r="DN94" s="23">
        <f t="shared" si="77"/>
        <v>1881.4</v>
      </c>
      <c r="DO94" s="23">
        <f t="shared" si="78"/>
        <v>9.5673434676304889E-2</v>
      </c>
      <c r="DP94" s="23">
        <f t="shared" si="79"/>
        <v>0.25203775203775203</v>
      </c>
      <c r="DQ94" s="10">
        <v>1</v>
      </c>
      <c r="DR94" s="23">
        <f t="shared" si="80"/>
        <v>18.814</v>
      </c>
      <c r="DS94" s="23">
        <f t="shared" si="81"/>
        <v>0.65228881328594313</v>
      </c>
      <c r="DT94" s="23">
        <f t="shared" si="82"/>
        <v>0</v>
      </c>
      <c r="DU94" s="7">
        <v>0.1</v>
      </c>
      <c r="DV94" s="6">
        <f t="shared" si="90"/>
        <v>0.18814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1.8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4.7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>
        <f t="shared" si="97"/>
        <v>0</v>
      </c>
      <c r="FU94" s="4">
        <f t="shared" si="97"/>
        <v>0</v>
      </c>
      <c r="FV94" s="4">
        <f t="shared" si="97"/>
        <v>714.17872340425538</v>
      </c>
      <c r="FW94" s="4">
        <f t="shared" si="97"/>
        <v>0</v>
      </c>
      <c r="FX94" s="4">
        <f t="shared" si="97"/>
        <v>0</v>
      </c>
      <c r="FY94" s="4">
        <f t="shared" si="97"/>
        <v>0</v>
      </c>
      <c r="FZ94" s="4" t="str">
        <f t="shared" si="97"/>
        <v/>
      </c>
      <c r="GA94" s="4">
        <f t="shared" si="97"/>
        <v>0</v>
      </c>
      <c r="GB94" s="4">
        <f t="shared" si="97"/>
        <v>0</v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>
        <f t="shared" si="84"/>
        <v>0</v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customHeight="1">
      <c r="A95" s="60">
        <v>30100027</v>
      </c>
      <c r="B95" s="96"/>
      <c r="C95" s="73" t="s">
        <v>132</v>
      </c>
      <c r="D95" s="5">
        <v>369</v>
      </c>
      <c r="E95" s="22">
        <v>5.08</v>
      </c>
      <c r="F95" s="23">
        <f t="shared" si="88"/>
        <v>1874.52</v>
      </c>
      <c r="G95" s="23">
        <f>+'[2]20'!$L$6</f>
        <v>1864.8000000000002</v>
      </c>
      <c r="H95" s="23">
        <f t="shared" si="85"/>
        <v>2.2000000000000002</v>
      </c>
      <c r="I95" s="23">
        <f t="shared" si="66"/>
        <v>5.3</v>
      </c>
      <c r="J95" s="23">
        <f t="shared" si="67"/>
        <v>1876.72</v>
      </c>
      <c r="K95" s="23">
        <f t="shared" si="68"/>
        <v>0.11722579820111685</v>
      </c>
      <c r="L95" s="23">
        <f t="shared" si="69"/>
        <v>0.28421278421278418</v>
      </c>
      <c r="M95" s="10">
        <v>1</v>
      </c>
      <c r="N95" s="23">
        <f t="shared" si="70"/>
        <v>18.767199999999999</v>
      </c>
      <c r="O95" s="23">
        <f t="shared" si="71"/>
        <v>0.59856141758609893</v>
      </c>
      <c r="P95" s="23">
        <f t="shared" si="72"/>
        <v>0</v>
      </c>
      <c r="Q95" s="7">
        <v>0.1</v>
      </c>
      <c r="R95" s="6">
        <f t="shared" si="89"/>
        <v>0.18767200000000003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2.2000000000000002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>
        <v>5.3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6"/>
        <v>0</v>
      </c>
      <c r="BQ95" s="4">
        <f t="shared" si="96"/>
        <v>0</v>
      </c>
      <c r="BR95" s="4">
        <f t="shared" si="96"/>
        <v>774.06792452830211</v>
      </c>
      <c r="BS95" s="4">
        <f t="shared" si="96"/>
        <v>0</v>
      </c>
      <c r="BT95" s="4">
        <f t="shared" si="96"/>
        <v>0</v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>
        <f t="shared" si="96"/>
        <v>0</v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>
        <f t="shared" si="73"/>
        <v>0</v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6"/>
      <c r="DG95" s="73" t="s">
        <v>132</v>
      </c>
      <c r="DH95" s="5">
        <f t="shared" si="86"/>
        <v>369</v>
      </c>
      <c r="DI95" s="24">
        <v>5.08</v>
      </c>
      <c r="DJ95" s="23">
        <f t="shared" si="74"/>
        <v>1874.52</v>
      </c>
      <c r="DK95" s="23">
        <f t="shared" si="87"/>
        <v>1864.8000000000002</v>
      </c>
      <c r="DL95" s="23">
        <f t="shared" si="75"/>
        <v>2.2000000000000002</v>
      </c>
      <c r="DM95" s="23">
        <f t="shared" si="76"/>
        <v>5.3</v>
      </c>
      <c r="DN95" s="23">
        <f t="shared" si="77"/>
        <v>1876.72</v>
      </c>
      <c r="DO95" s="23">
        <f t="shared" si="78"/>
        <v>0.11722579820111685</v>
      </c>
      <c r="DP95" s="23">
        <f t="shared" si="79"/>
        <v>0.28421278421278418</v>
      </c>
      <c r="DQ95" s="10">
        <v>1</v>
      </c>
      <c r="DR95" s="23">
        <f t="shared" si="80"/>
        <v>18.767199999999999</v>
      </c>
      <c r="DS95" s="23">
        <f t="shared" si="81"/>
        <v>0.59856141758609893</v>
      </c>
      <c r="DT95" s="23">
        <f t="shared" si="82"/>
        <v>0</v>
      </c>
      <c r="DU95" s="7">
        <v>0.1</v>
      </c>
      <c r="DV95" s="6">
        <f t="shared" si="90"/>
        <v>0.18767200000000003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2.2000000000000002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5.3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>
        <f t="shared" si="97"/>
        <v>0</v>
      </c>
      <c r="FU95" s="4">
        <f t="shared" si="97"/>
        <v>0</v>
      </c>
      <c r="FV95" s="4">
        <f t="shared" si="97"/>
        <v>774.06792452830211</v>
      </c>
      <c r="FW95" s="4">
        <f t="shared" si="97"/>
        <v>0</v>
      </c>
      <c r="FX95" s="4">
        <f t="shared" si="97"/>
        <v>0</v>
      </c>
      <c r="FY95" s="4">
        <f t="shared" si="97"/>
        <v>0</v>
      </c>
      <c r="FZ95" s="4" t="str">
        <f t="shared" si="97"/>
        <v/>
      </c>
      <c r="GA95" s="4">
        <f t="shared" si="97"/>
        <v>0</v>
      </c>
      <c r="GB95" s="4">
        <f t="shared" si="97"/>
        <v>0</v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>
        <f t="shared" si="84"/>
        <v>0</v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4" t="s">
        <v>187</v>
      </c>
      <c r="C96" s="29" t="s">
        <v>154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4" t="s">
        <v>187</v>
      </c>
      <c r="DG96" s="29" t="s">
        <v>154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5"/>
      <c r="C97" s="73" t="s">
        <v>148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5"/>
      <c r="DG97" s="73" t="s">
        <v>148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5"/>
      <c r="C98" s="29" t="s">
        <v>188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5"/>
      <c r="DG98" s="29" t="s">
        <v>188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6"/>
      <c r="C99" s="29" t="s">
        <v>130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6"/>
      <c r="DG99" s="29" t="s">
        <v>130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4" t="s">
        <v>189</v>
      </c>
      <c r="C100" s="29" t="s">
        <v>190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4" t="s">
        <v>189</v>
      </c>
      <c r="DG100" s="29" t="s">
        <v>190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5"/>
      <c r="C101" s="29" t="s">
        <v>191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5"/>
      <c r="DG101" s="29" t="s">
        <v>191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5"/>
      <c r="C102" s="29" t="s">
        <v>192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5"/>
      <c r="DG102" s="29" t="s">
        <v>192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6"/>
      <c r="C103" s="29" t="s">
        <v>193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6"/>
      <c r="DG103" s="29" t="s">
        <v>193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4" t="s">
        <v>194</v>
      </c>
      <c r="C104" s="29" t="s">
        <v>190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4" t="s">
        <v>194</v>
      </c>
      <c r="DG104" s="29" t="s">
        <v>190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5"/>
      <c r="C105" s="29" t="s">
        <v>191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5"/>
      <c r="DG105" s="29" t="s">
        <v>191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5"/>
      <c r="C106" s="29" t="s">
        <v>192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5"/>
      <c r="DG106" s="29" t="s">
        <v>192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6"/>
      <c r="C107" s="29" t="s">
        <v>193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6"/>
      <c r="DG107" s="29" t="s">
        <v>193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4" t="s">
        <v>195</v>
      </c>
      <c r="C108" s="29" t="s">
        <v>196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4" t="s">
        <v>195</v>
      </c>
      <c r="DG108" s="29" t="s">
        <v>196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 t="str">
        <f t="shared" si="109"/>
        <v/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 t="str">
        <f t="shared" si="109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6"/>
      <c r="C109" s="29" t="s">
        <v>167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6"/>
      <c r="DG109" s="29" t="s">
        <v>167</v>
      </c>
      <c r="DH109" s="5">
        <f t="shared" si="86"/>
        <v>70</v>
      </c>
      <c r="DI109" s="22">
        <v>5.05</v>
      </c>
      <c r="DJ109" s="23">
        <f t="shared" si="74"/>
        <v>353.5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353.5</v>
      </c>
      <c r="DO109" s="23">
        <f t="shared" si="78"/>
        <v>0</v>
      </c>
      <c r="DP109" s="23" t="str">
        <f t="shared" si="79"/>
        <v/>
      </c>
      <c r="DQ109" s="3">
        <v>0.4</v>
      </c>
      <c r="DR109" s="23">
        <f t="shared" si="80"/>
        <v>1.4140000000000001</v>
      </c>
      <c r="DS109" s="23" t="str">
        <f t="shared" si="81"/>
        <v/>
      </c>
      <c r="DT109" s="23">
        <f t="shared" si="82"/>
        <v>0</v>
      </c>
      <c r="DU109" s="2">
        <v>0.1</v>
      </c>
      <c r="DV109" s="6">
        <f t="shared" si="90"/>
        <v>3.5349999999999999E-2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>
        <f t="shared" si="109"/>
        <v>0</v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>
        <f t="shared" si="109"/>
        <v>0</v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>
        <f t="shared" si="109"/>
        <v>0</v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4" t="s">
        <v>197</v>
      </c>
      <c r="C110" s="29" t="s">
        <v>155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4" t="s">
        <v>197</v>
      </c>
      <c r="DG110" s="29" t="s">
        <v>155</v>
      </c>
      <c r="DH110" s="5">
        <f t="shared" si="86"/>
        <v>27</v>
      </c>
      <c r="DI110" s="22">
        <v>5.05</v>
      </c>
      <c r="DJ110" s="23">
        <f t="shared" si="74"/>
        <v>136.35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136.35</v>
      </c>
      <c r="DO110" s="23">
        <f t="shared" si="78"/>
        <v>0</v>
      </c>
      <c r="DP110" s="23" t="str">
        <f t="shared" si="79"/>
        <v/>
      </c>
      <c r="DQ110" s="3">
        <v>0.8</v>
      </c>
      <c r="DR110" s="23">
        <f t="shared" si="80"/>
        <v>1.0908</v>
      </c>
      <c r="DS110" s="23" t="str">
        <f t="shared" si="81"/>
        <v/>
      </c>
      <c r="DT110" s="23">
        <f t="shared" si="82"/>
        <v>0</v>
      </c>
      <c r="DU110" s="2">
        <v>0.1</v>
      </c>
      <c r="DV110" s="6">
        <f t="shared" si="90"/>
        <v>1.3635E-2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>
        <f t="shared" si="109"/>
        <v>0</v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>
        <f t="shared" si="109"/>
        <v>0</v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>
        <f t="shared" si="109"/>
        <v>0</v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5"/>
      <c r="C111" s="29" t="s">
        <v>138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5"/>
      <c r="DG111" s="29" t="s">
        <v>138</v>
      </c>
      <c r="DH111" s="5">
        <f t="shared" si="86"/>
        <v>23</v>
      </c>
      <c r="DI111" s="22">
        <v>5.05</v>
      </c>
      <c r="DJ111" s="23">
        <f t="shared" si="74"/>
        <v>116.14999999999999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116.14999999999999</v>
      </c>
      <c r="DO111" s="23">
        <f t="shared" si="78"/>
        <v>0</v>
      </c>
      <c r="DP111" s="23" t="str">
        <f t="shared" si="79"/>
        <v/>
      </c>
      <c r="DQ111" s="3">
        <v>0.8</v>
      </c>
      <c r="DR111" s="23">
        <f t="shared" si="80"/>
        <v>0.92920000000000003</v>
      </c>
      <c r="DS111" s="23" t="str">
        <f t="shared" si="81"/>
        <v/>
      </c>
      <c r="DT111" s="23">
        <f t="shared" si="82"/>
        <v>0</v>
      </c>
      <c r="DU111" s="2">
        <v>0.1</v>
      </c>
      <c r="DV111" s="6">
        <f t="shared" si="90"/>
        <v>1.1615E-2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>
        <f t="shared" si="109"/>
        <v>0</v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>
        <f t="shared" si="109"/>
        <v>0</v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>
        <f t="shared" si="109"/>
        <v>0</v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6"/>
      <c r="C112" s="29" t="s">
        <v>198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6"/>
      <c r="DG112" s="29" t="s">
        <v>198</v>
      </c>
      <c r="DH112" s="5">
        <f t="shared" si="86"/>
        <v>182</v>
      </c>
      <c r="DI112" s="22">
        <v>5.05</v>
      </c>
      <c r="DJ112" s="23">
        <f t="shared" si="74"/>
        <v>919.1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919.1</v>
      </c>
      <c r="DO112" s="23">
        <f t="shared" si="78"/>
        <v>0</v>
      </c>
      <c r="DP112" s="23" t="str">
        <f t="shared" si="79"/>
        <v/>
      </c>
      <c r="DQ112" s="3">
        <v>0.8</v>
      </c>
      <c r="DR112" s="23">
        <f t="shared" si="80"/>
        <v>7.3528000000000011</v>
      </c>
      <c r="DS112" s="23" t="str">
        <f t="shared" si="81"/>
        <v/>
      </c>
      <c r="DT112" s="23">
        <f t="shared" si="82"/>
        <v>0</v>
      </c>
      <c r="DU112" s="2">
        <v>0.1</v>
      </c>
      <c r="DV112" s="6">
        <f t="shared" si="90"/>
        <v>9.1910000000000006E-2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>
        <f t="shared" si="109"/>
        <v>0</v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>
        <f t="shared" si="109"/>
        <v>0</v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>
        <f t="shared" si="109"/>
        <v>0</v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4" t="s">
        <v>199</v>
      </c>
      <c r="C113" s="29" t="s">
        <v>155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4" t="s">
        <v>199</v>
      </c>
      <c r="DG113" s="29" t="s">
        <v>155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5"/>
      <c r="C114" s="29" t="s">
        <v>154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5"/>
      <c r="DG114" s="29" t="s">
        <v>154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 t="str">
        <f t="shared" si="109"/>
        <v/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 t="str">
        <f t="shared" si="109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6"/>
      <c r="C115" s="29" t="s">
        <v>198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6"/>
      <c r="DG115" s="29" t="s">
        <v>198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 t="str">
        <f t="shared" si="109"/>
        <v/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 t="str">
        <f t="shared" si="109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4" t="s">
        <v>200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4" t="s">
        <v>200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5"/>
      <c r="C117" s="29" t="s">
        <v>201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5"/>
      <c r="DG117" s="29" t="s">
        <v>201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6"/>
      <c r="C118" s="29" t="s">
        <v>129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6"/>
      <c r="DG118" s="29" t="s">
        <v>129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4" t="s">
        <v>202</v>
      </c>
      <c r="C119" s="29" t="s">
        <v>152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4" t="s">
        <v>202</v>
      </c>
      <c r="DG119" s="29" t="s">
        <v>152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5"/>
      <c r="C120" s="29" t="s">
        <v>130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5"/>
      <c r="DG120" s="29" t="s">
        <v>130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5"/>
      <c r="C121" s="29" t="s">
        <v>155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5"/>
      <c r="DG121" s="29" t="s">
        <v>155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6"/>
      <c r="C122" s="29" t="s">
        <v>203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6"/>
      <c r="DG122" s="29" t="s">
        <v>203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4" t="s">
        <v>204</v>
      </c>
      <c r="C123" s="29" t="s">
        <v>205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4" t="s">
        <v>204</v>
      </c>
      <c r="DG123" s="29" t="s">
        <v>205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5"/>
      <c r="C124" s="29" t="s">
        <v>206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5"/>
      <c r="DG124" s="29" t="s">
        <v>206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5"/>
      <c r="C125" s="29" t="s">
        <v>139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5"/>
      <c r="DG125" s="29" t="s">
        <v>139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6"/>
      <c r="C126" s="29" t="s">
        <v>203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6"/>
      <c r="DG126" s="29" t="s">
        <v>203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4" t="s">
        <v>207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4" t="s">
        <v>207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5"/>
      <c r="C128" s="29" t="s">
        <v>201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5"/>
      <c r="DG128" s="29" t="s">
        <v>201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6"/>
      <c r="C129" s="29" t="s">
        <v>129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6"/>
      <c r="DG129" s="29" t="s">
        <v>129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4" t="s">
        <v>208</v>
      </c>
      <c r="C130" s="29" t="s">
        <v>154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4" t="s">
        <v>208</v>
      </c>
      <c r="DG130" s="29" t="s">
        <v>154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6"/>
      <c r="C131" s="29" t="s">
        <v>130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6"/>
      <c r="DG131" s="29" t="s">
        <v>130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4" t="s">
        <v>209</v>
      </c>
      <c r="C132" s="29" t="s">
        <v>129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4" t="s">
        <v>209</v>
      </c>
      <c r="DG132" s="29" t="s">
        <v>129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5"/>
      <c r="C133" s="29" t="s">
        <v>210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5"/>
      <c r="DG133" s="29" t="s">
        <v>210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5"/>
      <c r="C134" s="29" t="s">
        <v>154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5"/>
      <c r="DG134" s="29" t="s">
        <v>154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6"/>
      <c r="C135" s="29" t="s">
        <v>211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6"/>
      <c r="DG135" s="29" t="s">
        <v>211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212</v>
      </c>
      <c r="C136" s="30" t="s">
        <v>213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212</v>
      </c>
      <c r="DG136" s="30" t="s">
        <v>213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214</v>
      </c>
      <c r="C137" s="30" t="s">
        <v>215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214</v>
      </c>
      <c r="DG137" s="30" t="s">
        <v>215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216</v>
      </c>
      <c r="C138" s="30" t="s">
        <v>217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216</v>
      </c>
      <c r="DG138" s="30" t="s">
        <v>217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218</v>
      </c>
      <c r="C139" s="30" t="s">
        <v>219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218</v>
      </c>
      <c r="DG139" s="30" t="s">
        <v>219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220</v>
      </c>
      <c r="C140" s="30" t="s">
        <v>221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220</v>
      </c>
      <c r="DG140" s="30" t="s">
        <v>221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222</v>
      </c>
      <c r="C141" s="30" t="s">
        <v>221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222</v>
      </c>
      <c r="DG141" s="30" t="s">
        <v>221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223</v>
      </c>
      <c r="C142" s="30" t="s">
        <v>221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223</v>
      </c>
      <c r="DG142" s="30" t="s">
        <v>221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224</v>
      </c>
      <c r="C143" s="30" t="s">
        <v>225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224</v>
      </c>
      <c r="DG143" s="30" t="s">
        <v>225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customHeight="1">
      <c r="A144" s="62">
        <v>30601015</v>
      </c>
      <c r="B144" s="30" t="s">
        <v>226</v>
      </c>
      <c r="C144" s="30" t="s">
        <v>227</v>
      </c>
      <c r="D144" s="5">
        <v>36</v>
      </c>
      <c r="E144" s="22">
        <v>6</v>
      </c>
      <c r="F144" s="23">
        <f t="shared" si="141"/>
        <v>216</v>
      </c>
      <c r="G144" s="23">
        <f>+'[2]20'!$L$14</f>
        <v>1027</v>
      </c>
      <c r="H144" s="23">
        <f t="shared" si="138"/>
        <v>0</v>
      </c>
      <c r="I144" s="23">
        <f t="shared" si="122"/>
        <v>4</v>
      </c>
      <c r="J144" s="23">
        <f t="shared" si="123"/>
        <v>216</v>
      </c>
      <c r="K144" s="23">
        <f t="shared" si="124"/>
        <v>0</v>
      </c>
      <c r="L144" s="23">
        <f t="shared" si="125"/>
        <v>0.38948393378773127</v>
      </c>
      <c r="M144" s="3">
        <v>0.1</v>
      </c>
      <c r="N144" s="23">
        <f t="shared" si="126"/>
        <v>0.21600000000000003</v>
      </c>
      <c r="O144" s="23">
        <f t="shared" si="127"/>
        <v>-0.2894839337877313</v>
      </c>
      <c r="P144" s="23">
        <f t="shared" si="128"/>
        <v>0</v>
      </c>
      <c r="Q144" s="7">
        <v>0.1</v>
      </c>
      <c r="R144" s="6">
        <f t="shared" si="142"/>
        <v>2.1600000000000001E-2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>
        <v>4</v>
      </c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>
        <f t="shared" si="120"/>
        <v>0</v>
      </c>
      <c r="BQ144" s="4" t="str">
        <f t="shared" si="120"/>
        <v/>
      </c>
      <c r="BR144" s="4">
        <f t="shared" ref="BP144:CB158" si="149">IF(ISERROR(AD144/L144*100),"",(AD144/L144*100))</f>
        <v>0</v>
      </c>
      <c r="BS144" s="4">
        <f t="shared" si="149"/>
        <v>0</v>
      </c>
      <c r="BT144" s="4">
        <f t="shared" si="149"/>
        <v>0</v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>
        <f t="shared" si="149"/>
        <v>0</v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226</v>
      </c>
      <c r="DG144" s="30" t="s">
        <v>227</v>
      </c>
      <c r="DH144" s="5">
        <f t="shared" si="139"/>
        <v>36</v>
      </c>
      <c r="DI144" s="24">
        <v>6</v>
      </c>
      <c r="DJ144" s="23">
        <f t="shared" si="129"/>
        <v>216</v>
      </c>
      <c r="DK144" s="23">
        <f t="shared" si="140"/>
        <v>1027</v>
      </c>
      <c r="DL144" s="23">
        <f t="shared" si="130"/>
        <v>0</v>
      </c>
      <c r="DM144" s="23">
        <f t="shared" si="131"/>
        <v>4</v>
      </c>
      <c r="DN144" s="23">
        <f t="shared" si="132"/>
        <v>216</v>
      </c>
      <c r="DO144" s="23">
        <f t="shared" si="133"/>
        <v>0</v>
      </c>
      <c r="DP144" s="23">
        <f t="shared" si="134"/>
        <v>0.38948393378773127</v>
      </c>
      <c r="DQ144" s="3">
        <v>0.1</v>
      </c>
      <c r="DR144" s="23">
        <f t="shared" si="135"/>
        <v>0.21600000000000003</v>
      </c>
      <c r="DS144" s="23">
        <f t="shared" si="136"/>
        <v>-0.2894839337877313</v>
      </c>
      <c r="DT144" s="23">
        <f t="shared" si="137"/>
        <v>0</v>
      </c>
      <c r="DU144" s="7">
        <v>0.1</v>
      </c>
      <c r="DV144" s="6">
        <f t="shared" si="143"/>
        <v>2.1600000000000001E-2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4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>
        <f t="shared" si="121"/>
        <v>0</v>
      </c>
      <c r="FU144" s="4" t="str">
        <f t="shared" si="121"/>
        <v/>
      </c>
      <c r="FV144" s="4">
        <f t="shared" ref="FT144:GF158" si="150">IF(ISERROR(EH144/DP144*100),"",(EH144/DP144*100))</f>
        <v>0</v>
      </c>
      <c r="FW144" s="4">
        <f t="shared" si="150"/>
        <v>0</v>
      </c>
      <c r="FX144" s="4">
        <f t="shared" si="150"/>
        <v>0</v>
      </c>
      <c r="FY144" s="4">
        <f t="shared" si="150"/>
        <v>0</v>
      </c>
      <c r="FZ144" s="4" t="str">
        <f t="shared" si="150"/>
        <v/>
      </c>
      <c r="GA144" s="4">
        <f t="shared" si="150"/>
        <v>0</v>
      </c>
      <c r="GB144" s="4">
        <f t="shared" si="150"/>
        <v>0</v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228</v>
      </c>
      <c r="C145" s="30" t="s">
        <v>227</v>
      </c>
      <c r="D145" s="5"/>
      <c r="E145" s="22">
        <v>6</v>
      </c>
      <c r="F145" s="23">
        <f t="shared" si="141"/>
        <v>0</v>
      </c>
      <c r="G145" s="23">
        <f>+'[2]20'!$L$15</f>
        <v>410.8</v>
      </c>
      <c r="H145" s="23">
        <f t="shared" si="138"/>
        <v>0</v>
      </c>
      <c r="I145" s="23">
        <f t="shared" si="122"/>
        <v>2</v>
      </c>
      <c r="J145" s="23">
        <f t="shared" si="123"/>
        <v>0</v>
      </c>
      <c r="K145" s="23" t="str">
        <f t="shared" si="124"/>
        <v>0</v>
      </c>
      <c r="L145" s="23">
        <f t="shared" si="125"/>
        <v>0.48685491723466401</v>
      </c>
      <c r="M145" s="3">
        <v>0.1</v>
      </c>
      <c r="N145" s="23">
        <f t="shared" si="126"/>
        <v>0</v>
      </c>
      <c r="O145" s="23">
        <f t="shared" si="127"/>
        <v>-0.38685491723466403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>
        <v>2</v>
      </c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>
        <f t="shared" si="149"/>
        <v>0</v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228</v>
      </c>
      <c r="DG145" s="30" t="s">
        <v>227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410.8</v>
      </c>
      <c r="DL145" s="23">
        <f t="shared" si="130"/>
        <v>0</v>
      </c>
      <c r="DM145" s="23">
        <f t="shared" si="131"/>
        <v>2</v>
      </c>
      <c r="DN145" s="23">
        <f t="shared" si="132"/>
        <v>0</v>
      </c>
      <c r="DO145" s="23" t="str">
        <f t="shared" si="133"/>
        <v/>
      </c>
      <c r="DP145" s="23">
        <f t="shared" si="134"/>
        <v>0.48685491723466401</v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2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>
        <f t="shared" si="150"/>
        <v>0</v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5" t="s">
        <v>229</v>
      </c>
      <c r="C146" s="29" t="s">
        <v>230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5" t="s">
        <v>229</v>
      </c>
      <c r="DG146" s="29" t="s">
        <v>230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5" t="s">
        <v>231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5" t="s">
        <v>231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2969</v>
      </c>
      <c r="E148" s="43"/>
      <c r="F148" s="44">
        <f>SUM(F4:F147)</f>
        <v>15012.990000000002</v>
      </c>
      <c r="G148" s="44">
        <f>SUM(G4:G147)</f>
        <v>14163.199999999997</v>
      </c>
      <c r="H148" s="44">
        <f>SUM(H4:H147)</f>
        <v>121.6</v>
      </c>
      <c r="I148" s="44">
        <f>SUM(I4:I147)</f>
        <v>52</v>
      </c>
      <c r="J148" s="44">
        <f>SUM(J4:J147)</f>
        <v>15134.59</v>
      </c>
      <c r="K148" s="44">
        <f>IF(ISERROR(H148/J148*100),"0",(H148/J148*100))</f>
        <v>0.80345751024639578</v>
      </c>
      <c r="L148" s="44">
        <f>IF(ISERROR(I148/G148*100),"0",(I148/G148*100))</f>
        <v>0.36714866696791693</v>
      </c>
      <c r="M148" s="45">
        <f>IF(ISERROR(N148/J148*100),"",(N148/J148*100))</f>
        <v>0.50804108337259213</v>
      </c>
      <c r="N148" s="44">
        <f>SUM(N4:N147)</f>
        <v>76.889934999999994</v>
      </c>
      <c r="O148" s="44">
        <f>IF(ISERROR(M148-K148-L148),"0",(M148-K148-L148))</f>
        <v>-0.66256509384172058</v>
      </c>
      <c r="P148" s="44">
        <f>(S148+T148+U148+V148+W148+X148+Y148+Z148+AA148)/J148*1000</f>
        <v>0</v>
      </c>
      <c r="Q148" s="46">
        <f>IF(ISERROR(R148/J148*1000),"",(R148/J148*1000))</f>
        <v>0.21151385666873035</v>
      </c>
      <c r="R148" s="44">
        <f t="shared" ref="R148:AW148" si="152">SUM(R4:R147)</f>
        <v>3.2011754999999997</v>
      </c>
      <c r="S148" s="44">
        <f t="shared" si="152"/>
        <v>0</v>
      </c>
      <c r="T148" s="44">
        <f t="shared" si="152"/>
        <v>0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0</v>
      </c>
      <c r="AC148" s="44">
        <f t="shared" si="152"/>
        <v>117.6</v>
      </c>
      <c r="AD148" s="44">
        <f t="shared" si="152"/>
        <v>4</v>
      </c>
      <c r="AE148" s="44">
        <f t="shared" si="152"/>
        <v>0</v>
      </c>
      <c r="AF148" s="44">
        <f t="shared" si="152"/>
        <v>0</v>
      </c>
      <c r="AG148" s="44">
        <f t="shared" si="152"/>
        <v>0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6.5</v>
      </c>
      <c r="BC148" s="44">
        <f t="shared" si="153"/>
        <v>0</v>
      </c>
      <c r="BD148" s="44">
        <f t="shared" si="153"/>
        <v>39</v>
      </c>
      <c r="BE148" s="44">
        <f t="shared" si="153"/>
        <v>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6.5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0</v>
      </c>
      <c r="BQ148" s="47">
        <f t="shared" ref="BQ148:CO148" si="154">IF(ISERROR(AC148/$J$148*100),"",(AC148/$J$148*100))</f>
        <v>0.77702798688302743</v>
      </c>
      <c r="BR148" s="47">
        <f t="shared" si="154"/>
        <v>2.6429523363368283E-2</v>
      </c>
      <c r="BS148" s="47">
        <f t="shared" si="154"/>
        <v>0</v>
      </c>
      <c r="BT148" s="47">
        <f t="shared" si="154"/>
        <v>0</v>
      </c>
      <c r="BU148" s="47">
        <f t="shared" si="154"/>
        <v>0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4.5893583370989616E-2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0.27536150022593769</v>
      </c>
      <c r="CS148" s="48">
        <f t="shared" ref="CS148" si="158">IF(ISERROR(BE148/G148*100),"",(BE148/G148*100))</f>
        <v>0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4.5893583370989616E-2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5921</v>
      </c>
      <c r="DI148" s="40"/>
      <c r="DJ148" s="40">
        <f>SUM(DJ4:DJ147)</f>
        <v>30979</v>
      </c>
      <c r="DK148" s="40">
        <f>SUM(DK4:DK147)</f>
        <v>35001.640000000007</v>
      </c>
      <c r="DL148" s="40">
        <f>SUM(DL4:DL147)</f>
        <v>202</v>
      </c>
      <c r="DM148" s="40">
        <f>SUM(DM4:DM147)</f>
        <v>82</v>
      </c>
      <c r="DN148" s="40">
        <f>SUM(DN4:DN147)</f>
        <v>31181.000000000004</v>
      </c>
      <c r="DO148" s="40">
        <f>IF(ISERROR(DL148/DN148*100),"",(DL148/DN148*100))</f>
        <v>0.64783040954427373</v>
      </c>
      <c r="DP148" s="40">
        <f>IF(ISERROR(DM148/DK148*100),"",(DM148/DK148*100))</f>
        <v>0.23427473684090225</v>
      </c>
      <c r="DQ148" s="41">
        <f>IF(ISERROR(DR148/DN148*100),"",(DR148/DN148*100))</f>
        <v>0.57680018280363032</v>
      </c>
      <c r="DR148" s="40">
        <f>SUM(DR4:DR147)</f>
        <v>179.85206500000001</v>
      </c>
      <c r="DS148" s="40">
        <f>IF(ISERROR(DQ148-DO148-DP148),"",(DQ148-DO148-DP148))</f>
        <v>-0.30530496358154569</v>
      </c>
      <c r="DT148" s="40">
        <f t="shared" si="137"/>
        <v>9.6212437061030734E-2</v>
      </c>
      <c r="DU148" s="42">
        <f>IF(ISERROR(DV148/DN148*1000),"",(DV148/DN148*1000))</f>
        <v>0.34476548218466374</v>
      </c>
      <c r="DV148" s="40">
        <f t="shared" ref="DV148:FA148" si="169">SUM(DV4:DV147)</f>
        <v>10.750132500000001</v>
      </c>
      <c r="DW148" s="40">
        <f t="shared" si="169"/>
        <v>1</v>
      </c>
      <c r="DX148" s="40">
        <f t="shared" si="169"/>
        <v>1</v>
      </c>
      <c r="DY148" s="40">
        <f t="shared" si="169"/>
        <v>0</v>
      </c>
      <c r="DZ148" s="40">
        <f t="shared" si="169"/>
        <v>0</v>
      </c>
      <c r="EA148" s="40">
        <f t="shared" si="169"/>
        <v>1</v>
      </c>
      <c r="EB148" s="40">
        <f t="shared" si="169"/>
        <v>0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9</v>
      </c>
      <c r="EG148" s="40">
        <f t="shared" si="169"/>
        <v>144.80000000000001</v>
      </c>
      <c r="EH148" s="40">
        <f t="shared" si="169"/>
        <v>4</v>
      </c>
      <c r="EI148" s="40">
        <f t="shared" si="169"/>
        <v>0</v>
      </c>
      <c r="EJ148" s="40">
        <f t="shared" si="169"/>
        <v>3.8</v>
      </c>
      <c r="EK148" s="40">
        <f t="shared" si="169"/>
        <v>0</v>
      </c>
      <c r="EL148" s="40">
        <f t="shared" si="169"/>
        <v>0</v>
      </c>
      <c r="EM148" s="40">
        <f t="shared" si="169"/>
        <v>0</v>
      </c>
      <c r="EN148" s="40">
        <f t="shared" si="169"/>
        <v>30.6</v>
      </c>
      <c r="EO148" s="40">
        <f t="shared" si="169"/>
        <v>0</v>
      </c>
      <c r="EP148" s="40">
        <f t="shared" si="169"/>
        <v>0</v>
      </c>
      <c r="EQ148" s="40">
        <f t="shared" si="169"/>
        <v>2.2000000000000002</v>
      </c>
      <c r="ER148" s="40">
        <f t="shared" si="169"/>
        <v>0</v>
      </c>
      <c r="ES148" s="40">
        <f t="shared" si="169"/>
        <v>0</v>
      </c>
      <c r="ET148" s="40">
        <f t="shared" si="169"/>
        <v>0</v>
      </c>
      <c r="EU148" s="40">
        <f t="shared" si="169"/>
        <v>7.6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6.5</v>
      </c>
      <c r="FG148" s="40">
        <f t="shared" si="170"/>
        <v>0</v>
      </c>
      <c r="FH148" s="40">
        <f t="shared" si="170"/>
        <v>39</v>
      </c>
      <c r="FI148" s="40">
        <f t="shared" si="170"/>
        <v>30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6.5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2.886373111830922E-2</v>
      </c>
      <c r="FU148" s="45">
        <f t="shared" si="150"/>
        <v>22351.528712871288</v>
      </c>
      <c r="FV148" s="45">
        <f t="shared" si="150"/>
        <v>1707.3970731707323</v>
      </c>
      <c r="FW148" s="45">
        <f t="shared" si="150"/>
        <v>0</v>
      </c>
      <c r="FX148" s="45">
        <f t="shared" si="150"/>
        <v>2.112847578369478</v>
      </c>
      <c r="FY148" s="45">
        <f t="shared" si="150"/>
        <v>0</v>
      </c>
      <c r="FZ148" s="45">
        <f t="shared" si="150"/>
        <v>0</v>
      </c>
      <c r="GA148" s="45">
        <f t="shared" si="150"/>
        <v>0</v>
      </c>
      <c r="GB148" s="45">
        <f t="shared" si="150"/>
        <v>284.64765434286505</v>
      </c>
      <c r="GC148" s="45">
        <f t="shared" si="150"/>
        <v>0</v>
      </c>
      <c r="GD148" s="45">
        <f t="shared" si="150"/>
        <v>0</v>
      </c>
      <c r="GE148" s="45" t="str">
        <f t="shared" si="150"/>
        <v/>
      </c>
      <c r="GF148" s="45" t="str">
        <f t="shared" si="150"/>
        <v/>
      </c>
      <c r="GG148" s="45">
        <f t="shared" si="148"/>
        <v>0</v>
      </c>
      <c r="GH148" s="45" t="str">
        <f t="shared" si="148"/>
        <v/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 t="str">
        <f t="shared" si="146"/>
        <v/>
      </c>
      <c r="GR148" s="45" t="str">
        <f t="shared" si="146"/>
        <v/>
      </c>
      <c r="GS148" s="45" t="str">
        <f t="shared" si="146"/>
        <v/>
      </c>
      <c r="GT148" s="45">
        <f t="shared" si="146"/>
        <v>21.241830065359476</v>
      </c>
      <c r="GU148" s="45" t="str">
        <f t="shared" si="146"/>
        <v/>
      </c>
      <c r="GV148" s="45" t="str">
        <f t="shared" si="146"/>
        <v/>
      </c>
      <c r="GW148" s="45">
        <f t="shared" si="146"/>
        <v>1363.6363636363635</v>
      </c>
      <c r="GX148" s="45" t="str">
        <f t="shared" si="146"/>
        <v/>
      </c>
      <c r="GY148" s="45" t="str">
        <f t="shared" si="146"/>
        <v/>
      </c>
      <c r="GZ148" s="45" t="str">
        <f t="shared" si="146"/>
        <v/>
      </c>
      <c r="HA148" s="45">
        <f t="shared" si="104"/>
        <v>0</v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3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130" t="s">
        <v>232</v>
      </c>
      <c r="B152" s="130"/>
      <c r="C152" s="130"/>
      <c r="D152" s="130"/>
      <c r="BN152" t="s">
        <v>68</v>
      </c>
      <c r="DW152" s="34" t="s">
        <v>12</v>
      </c>
      <c r="DX152" s="66">
        <f>+DW148</f>
        <v>1</v>
      </c>
      <c r="DY152" s="56">
        <f>+DX152/DW149</f>
        <v>0.33333333333333331</v>
      </c>
      <c r="EA152" s="67" t="s">
        <v>233</v>
      </c>
      <c r="EB152" s="67" t="s">
        <v>234</v>
      </c>
      <c r="EC152" s="67" t="s">
        <v>235</v>
      </c>
      <c r="ED152" s="67" t="s">
        <v>236</v>
      </c>
      <c r="EE152" s="67" t="s">
        <v>237</v>
      </c>
      <c r="EF152" s="67" t="s">
        <v>238</v>
      </c>
    </row>
    <row r="153" spans="1:215" s="33" customFormat="1" ht="26.25" customHeight="1">
      <c r="A153" s="131" t="s">
        <v>70</v>
      </c>
      <c r="B153" s="133" t="s">
        <v>0</v>
      </c>
      <c r="C153" s="135" t="s">
        <v>1</v>
      </c>
      <c r="D153" s="137" t="s">
        <v>2</v>
      </c>
      <c r="E153" s="122" t="s">
        <v>3</v>
      </c>
      <c r="F153" s="109" t="s">
        <v>71</v>
      </c>
      <c r="G153" s="109" t="s">
        <v>72</v>
      </c>
      <c r="H153" s="124" t="s">
        <v>73</v>
      </c>
      <c r="I153" s="124" t="s">
        <v>74</v>
      </c>
      <c r="J153" s="124" t="s">
        <v>4</v>
      </c>
      <c r="K153" s="126" t="s">
        <v>75</v>
      </c>
      <c r="L153" s="111" t="s">
        <v>76</v>
      </c>
      <c r="M153" s="128" t="s">
        <v>5</v>
      </c>
      <c r="N153" s="107" t="s">
        <v>6</v>
      </c>
      <c r="O153" s="109" t="s">
        <v>7</v>
      </c>
      <c r="P153" s="111" t="s">
        <v>10</v>
      </c>
      <c r="Q153" s="113" t="s">
        <v>9</v>
      </c>
      <c r="R153" s="115" t="s">
        <v>8</v>
      </c>
      <c r="S153" s="117" t="s">
        <v>11</v>
      </c>
      <c r="T153" s="118"/>
      <c r="U153" s="118"/>
      <c r="V153" s="118"/>
      <c r="W153" s="118"/>
      <c r="X153" s="118"/>
      <c r="Y153" s="118"/>
      <c r="Z153" s="118"/>
      <c r="AA153" s="119"/>
      <c r="AB153" s="120" t="s">
        <v>77</v>
      </c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0" t="s">
        <v>78</v>
      </c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00" t="s">
        <v>79</v>
      </c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 t="s">
        <v>80</v>
      </c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W153" s="34" t="s">
        <v>13</v>
      </c>
      <c r="DX153" s="66">
        <f>+DX148</f>
        <v>1</v>
      </c>
      <c r="DY153" s="56">
        <f>+DX153/DW149</f>
        <v>0.33333333333333331</v>
      </c>
      <c r="EA153" s="58">
        <v>1</v>
      </c>
      <c r="EB153" s="58" t="s">
        <v>47</v>
      </c>
      <c r="EC153" s="67" t="s">
        <v>239</v>
      </c>
      <c r="ED153" s="23">
        <f>+DN148</f>
        <v>31181.000000000004</v>
      </c>
      <c r="EE153" s="23">
        <f>+EG148</f>
        <v>144.80000000000001</v>
      </c>
      <c r="EF153" s="59">
        <f>+EE153/ED153</f>
        <v>4.6438536288124178E-3</v>
      </c>
    </row>
    <row r="154" spans="1:215" s="33" customFormat="1" ht="36" customHeight="1">
      <c r="A154" s="132"/>
      <c r="B154" s="134"/>
      <c r="C154" s="136"/>
      <c r="D154" s="138"/>
      <c r="E154" s="123"/>
      <c r="F154" s="110"/>
      <c r="G154" s="110"/>
      <c r="H154" s="125"/>
      <c r="I154" s="125"/>
      <c r="J154" s="125"/>
      <c r="K154" s="127"/>
      <c r="L154" s="112"/>
      <c r="M154" s="129"/>
      <c r="N154" s="108"/>
      <c r="O154" s="110"/>
      <c r="P154" s="112"/>
      <c r="Q154" s="114"/>
      <c r="R154" s="116"/>
      <c r="S154" s="34" t="s">
        <v>12</v>
      </c>
      <c r="T154" s="34" t="s">
        <v>13</v>
      </c>
      <c r="U154" s="34" t="s">
        <v>81</v>
      </c>
      <c r="V154" s="34" t="s">
        <v>82</v>
      </c>
      <c r="W154" s="34" t="s">
        <v>83</v>
      </c>
      <c r="X154" s="34" t="s">
        <v>84</v>
      </c>
      <c r="Y154" s="34" t="s">
        <v>85</v>
      </c>
      <c r="Z154" s="34" t="s">
        <v>86</v>
      </c>
      <c r="AA154" s="34" t="s">
        <v>87</v>
      </c>
      <c r="AB154" s="35" t="s">
        <v>88</v>
      </c>
      <c r="AC154" s="25" t="s">
        <v>89</v>
      </c>
      <c r="AD154" s="25" t="s">
        <v>90</v>
      </c>
      <c r="AE154" s="25" t="s">
        <v>91</v>
      </c>
      <c r="AF154" s="35" t="s">
        <v>92</v>
      </c>
      <c r="AG154" s="25" t="s">
        <v>93</v>
      </c>
      <c r="AH154" s="25" t="s">
        <v>94</v>
      </c>
      <c r="AI154" s="35" t="s">
        <v>95</v>
      </c>
      <c r="AJ154" s="35" t="s">
        <v>96</v>
      </c>
      <c r="AK154" s="35" t="s">
        <v>97</v>
      </c>
      <c r="AL154" s="26" t="s">
        <v>98</v>
      </c>
      <c r="AM154" s="25" t="s">
        <v>99</v>
      </c>
      <c r="AN154" s="25" t="s">
        <v>100</v>
      </c>
      <c r="AO154" s="25" t="s">
        <v>101</v>
      </c>
      <c r="AP154" s="35" t="s">
        <v>102</v>
      </c>
      <c r="AQ154" s="36" t="s">
        <v>103</v>
      </c>
      <c r="AR154" s="35" t="s">
        <v>104</v>
      </c>
      <c r="AS154" s="35" t="s">
        <v>105</v>
      </c>
      <c r="AT154" s="35" t="s">
        <v>106</v>
      </c>
      <c r="AU154" s="35" t="s">
        <v>107</v>
      </c>
      <c r="AV154" s="25" t="s">
        <v>108</v>
      </c>
      <c r="AW154" s="25" t="s">
        <v>109</v>
      </c>
      <c r="AX154" s="25" t="s">
        <v>110</v>
      </c>
      <c r="AY154" s="25" t="s">
        <v>111</v>
      </c>
      <c r="AZ154" s="25" t="s">
        <v>112</v>
      </c>
      <c r="BA154" s="25" t="s">
        <v>113</v>
      </c>
      <c r="BB154" s="27" t="s">
        <v>89</v>
      </c>
      <c r="BC154" s="37" t="s">
        <v>90</v>
      </c>
      <c r="BD154" s="37" t="s">
        <v>91</v>
      </c>
      <c r="BE154" s="37" t="s">
        <v>114</v>
      </c>
      <c r="BF154" s="37" t="s">
        <v>100</v>
      </c>
      <c r="BG154" s="37" t="s">
        <v>92</v>
      </c>
      <c r="BH154" s="37" t="s">
        <v>94</v>
      </c>
      <c r="BI154" s="37" t="s">
        <v>115</v>
      </c>
      <c r="BJ154" s="37" t="s">
        <v>96</v>
      </c>
      <c r="BK154" s="37" t="s">
        <v>116</v>
      </c>
      <c r="BL154" s="37" t="s">
        <v>117</v>
      </c>
      <c r="BM154" s="37" t="s">
        <v>93</v>
      </c>
      <c r="BN154" s="37" t="s">
        <v>118</v>
      </c>
      <c r="BO154" s="37" t="s">
        <v>105</v>
      </c>
      <c r="BP154" s="35" t="s">
        <v>88</v>
      </c>
      <c r="BQ154" s="25" t="s">
        <v>89</v>
      </c>
      <c r="BR154" s="25" t="s">
        <v>90</v>
      </c>
      <c r="BS154" s="25" t="s">
        <v>91</v>
      </c>
      <c r="BT154" s="35" t="s">
        <v>92</v>
      </c>
      <c r="BU154" s="25" t="s">
        <v>93</v>
      </c>
      <c r="BV154" s="25" t="s">
        <v>94</v>
      </c>
      <c r="BW154" s="35" t="s">
        <v>95</v>
      </c>
      <c r="BX154" s="35" t="s">
        <v>96</v>
      </c>
      <c r="BY154" s="35" t="s">
        <v>97</v>
      </c>
      <c r="BZ154" s="26" t="s">
        <v>98</v>
      </c>
      <c r="CA154" s="25" t="s">
        <v>99</v>
      </c>
      <c r="CB154" s="25" t="s">
        <v>100</v>
      </c>
      <c r="CC154" s="25" t="s">
        <v>101</v>
      </c>
      <c r="CD154" s="35" t="s">
        <v>102</v>
      </c>
      <c r="CE154" s="36" t="s">
        <v>103</v>
      </c>
      <c r="CF154" s="35" t="s">
        <v>104</v>
      </c>
      <c r="CG154" s="35" t="s">
        <v>105</v>
      </c>
      <c r="CH154" s="35" t="s">
        <v>106</v>
      </c>
      <c r="CI154" s="35" t="s">
        <v>107</v>
      </c>
      <c r="CJ154" s="25" t="s">
        <v>108</v>
      </c>
      <c r="CK154" s="25" t="s">
        <v>109</v>
      </c>
      <c r="CL154" s="25" t="s">
        <v>110</v>
      </c>
      <c r="CM154" s="25" t="s">
        <v>111</v>
      </c>
      <c r="CN154" s="25" t="s">
        <v>112</v>
      </c>
      <c r="CO154" s="25" t="s">
        <v>113</v>
      </c>
      <c r="CP154" s="27" t="s">
        <v>89</v>
      </c>
      <c r="CQ154" s="37" t="s">
        <v>90</v>
      </c>
      <c r="CR154" s="37" t="s">
        <v>91</v>
      </c>
      <c r="CS154" s="37" t="s">
        <v>114</v>
      </c>
      <c r="CT154" s="37" t="s">
        <v>100</v>
      </c>
      <c r="CU154" s="37" t="s">
        <v>92</v>
      </c>
      <c r="CV154" s="37" t="s">
        <v>94</v>
      </c>
      <c r="CW154" s="37" t="s">
        <v>115</v>
      </c>
      <c r="CX154" s="37" t="s">
        <v>96</v>
      </c>
      <c r="CY154" s="37" t="s">
        <v>116</v>
      </c>
      <c r="CZ154" s="37" t="s">
        <v>117</v>
      </c>
      <c r="DA154" s="37" t="s">
        <v>93</v>
      </c>
      <c r="DB154" s="37" t="s">
        <v>118</v>
      </c>
      <c r="DC154" s="37" t="s">
        <v>105</v>
      </c>
      <c r="DW154" s="34" t="s">
        <v>46</v>
      </c>
      <c r="DX154" s="66">
        <f>+EA148</f>
        <v>1</v>
      </c>
      <c r="DY154" s="56">
        <f>+DX154/DW149</f>
        <v>0.33333333333333331</v>
      </c>
      <c r="EA154" s="58">
        <v>2</v>
      </c>
      <c r="EB154" s="58" t="s">
        <v>48</v>
      </c>
      <c r="EC154" s="67" t="s">
        <v>240</v>
      </c>
      <c r="ED154" s="23">
        <f>+DN23+DN34+DN44+DN51+DN55+DN57+DN59</f>
        <v>3021.8</v>
      </c>
      <c r="EE154" s="23">
        <f>+EJ148</f>
        <v>3.8</v>
      </c>
      <c r="EF154" s="59">
        <f t="shared" ref="EF154:EF158" si="171">+EE154/ED154</f>
        <v>1.2575286253226551E-3</v>
      </c>
      <c r="EH154" s="57"/>
    </row>
    <row r="155" spans="1:215" s="1" customFormat="1" ht="15.75" hidden="1" customHeight="1">
      <c r="A155" s="60">
        <v>30100012</v>
      </c>
      <c r="B155" s="94" t="s">
        <v>120</v>
      </c>
      <c r="C155" s="73" t="s">
        <v>121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241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242</v>
      </c>
      <c r="ED155" s="23">
        <f>+DN24+DN25+DN43+DN44+DN47+DN48</f>
        <v>2037.68</v>
      </c>
      <c r="EE155" s="23">
        <f>+EN148+EO148</f>
        <v>30.6</v>
      </c>
      <c r="EF155" s="59">
        <f t="shared" si="171"/>
        <v>1.501707824584822E-2</v>
      </c>
    </row>
    <row r="156" spans="1:215" s="1" customFormat="1" ht="15.75" hidden="1" customHeight="1">
      <c r="A156" s="60">
        <v>30100014</v>
      </c>
      <c r="B156" s="95"/>
      <c r="C156" s="73" t="s">
        <v>123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243</v>
      </c>
      <c r="DX156" s="66">
        <f>+DW149-DW148-DX148-EA148-DZ148</f>
        <v>0</v>
      </c>
      <c r="DY156" s="56">
        <f>+DX156/DW149</f>
        <v>0</v>
      </c>
      <c r="EA156" s="58">
        <v>4</v>
      </c>
      <c r="EB156" s="58" t="s">
        <v>50</v>
      </c>
      <c r="EC156" s="69" t="s">
        <v>244</v>
      </c>
      <c r="ED156" s="23">
        <f>+DN51+DN52+DN5+DN53+DN54+DN55+DN56+DN57+DN58+DN59</f>
        <v>5699.16</v>
      </c>
      <c r="EE156" s="23">
        <f>+EQ148</f>
        <v>2.2000000000000002</v>
      </c>
      <c r="EF156" s="59">
        <f t="shared" si="171"/>
        <v>3.8602179970381604E-4</v>
      </c>
    </row>
    <row r="157" spans="1:215" s="1" customFormat="1" ht="15.75" hidden="1" customHeight="1">
      <c r="A157" s="60">
        <v>30100010</v>
      </c>
      <c r="B157" s="95"/>
      <c r="C157" s="73" t="s">
        <v>124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3</v>
      </c>
      <c r="DY157" s="56">
        <f>+DX157/DW149</f>
        <v>1</v>
      </c>
      <c r="EA157" s="58">
        <v>5</v>
      </c>
      <c r="EB157" s="58" t="s">
        <v>51</v>
      </c>
      <c r="EC157" s="67" t="s">
        <v>239</v>
      </c>
      <c r="ED157" s="23">
        <f>+DN148</f>
        <v>31181.000000000004</v>
      </c>
      <c r="EE157" s="23">
        <f>+EF148</f>
        <v>9</v>
      </c>
      <c r="EF157" s="59">
        <f t="shared" si="171"/>
        <v>2.8863731118309221E-4</v>
      </c>
    </row>
    <row r="158" spans="1:215" s="1" customFormat="1" ht="15.75" hidden="1" customHeight="1">
      <c r="A158" s="60">
        <v>30100013</v>
      </c>
      <c r="B158" s="95"/>
      <c r="C158" s="73" t="s">
        <v>125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243</v>
      </c>
      <c r="EC158" s="67" t="s">
        <v>239</v>
      </c>
      <c r="ED158" s="23">
        <f>+DN148</f>
        <v>31181.000000000004</v>
      </c>
      <c r="EE158" s="23">
        <f>+DL148-EG148-EJ148-EN148-EO148-EQ148-EF148</f>
        <v>11.599999999999991</v>
      </c>
      <c r="EF158" s="59">
        <f t="shared" si="171"/>
        <v>3.7202142330265193E-4</v>
      </c>
    </row>
    <row r="159" spans="1:215" s="1" customFormat="1" ht="15.75" hidden="1" customHeight="1">
      <c r="A159" s="60">
        <v>30100011</v>
      </c>
      <c r="B159" s="96"/>
      <c r="C159" s="73" t="s">
        <v>126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01" t="s">
        <v>245</v>
      </c>
      <c r="EC159" s="102"/>
      <c r="ED159" s="23">
        <f>+DN148</f>
        <v>31181.000000000004</v>
      </c>
      <c r="EE159" s="23">
        <f>+DL148</f>
        <v>202</v>
      </c>
      <c r="EF159" s="59">
        <f>+EE159/ED159</f>
        <v>6.4783040954427369E-3</v>
      </c>
    </row>
    <row r="160" spans="1:215" s="1" customFormat="1" ht="15.75" hidden="1" customHeight="1">
      <c r="A160" s="60">
        <v>30100016</v>
      </c>
      <c r="B160" s="94" t="s">
        <v>127</v>
      </c>
      <c r="C160" s="73" t="s">
        <v>128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30100017</v>
      </c>
      <c r="B161" s="95"/>
      <c r="C161" s="73" t="s">
        <v>129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30100015</v>
      </c>
      <c r="B162" s="96"/>
      <c r="C162" s="73" t="s">
        <v>130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30100031</v>
      </c>
      <c r="B163" s="103" t="s">
        <v>131</v>
      </c>
      <c r="C163" s="73" t="s">
        <v>126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30100033</v>
      </c>
      <c r="B164" s="103"/>
      <c r="C164" s="73" t="s">
        <v>132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30100062</v>
      </c>
      <c r="B165" s="103"/>
      <c r="C165" s="73" t="s">
        <v>133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30100032</v>
      </c>
      <c r="B166" s="103"/>
      <c r="C166" s="73" t="s">
        <v>134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30100035</v>
      </c>
      <c r="B167" s="94" t="s">
        <v>135</v>
      </c>
      <c r="C167" s="73" t="s">
        <v>134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30100036</v>
      </c>
      <c r="B168" s="95"/>
      <c r="C168" s="73" t="s">
        <v>136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30100034</v>
      </c>
      <c r="B169" s="96"/>
      <c r="C169" s="73" t="s">
        <v>124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 customHeight="1">
      <c r="A170" s="60">
        <v>30100019</v>
      </c>
      <c r="B170" s="94" t="s">
        <v>137</v>
      </c>
      <c r="C170" s="73" t="s">
        <v>138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 customHeight="1">
      <c r="A171" s="60">
        <v>30100020</v>
      </c>
      <c r="B171" s="95"/>
      <c r="C171" s="73" t="s">
        <v>139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30100021</v>
      </c>
      <c r="B172" s="95"/>
      <c r="C172" s="73" t="s">
        <v>140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 customHeight="1">
      <c r="A173" s="60">
        <v>30100018</v>
      </c>
      <c r="B173" s="96"/>
      <c r="C173" s="73" t="s">
        <v>141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30100030</v>
      </c>
      <c r="B174" s="77" t="s">
        <v>142</v>
      </c>
      <c r="C174" s="73" t="s">
        <v>143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 customHeight="1">
      <c r="A175" s="60">
        <v>30100038</v>
      </c>
      <c r="B175" s="103" t="s">
        <v>144</v>
      </c>
      <c r="C175" s="73" t="s">
        <v>14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0.8</v>
      </c>
      <c r="N175" s="23">
        <f t="shared" si="178"/>
        <v>0</v>
      </c>
      <c r="O175" s="23">
        <f t="shared" si="179"/>
        <v>0.8</v>
      </c>
      <c r="P175" s="23" t="str">
        <f t="shared" si="180"/>
        <v/>
      </c>
      <c r="Q175" s="7">
        <v>0.5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customHeight="1">
      <c r="A176" s="60">
        <v>30100037</v>
      </c>
      <c r="B176" s="103"/>
      <c r="C176" s="73" t="s">
        <v>15</v>
      </c>
      <c r="D176" s="5">
        <v>396</v>
      </c>
      <c r="E176" s="22">
        <v>5.03</v>
      </c>
      <c r="F176" s="23">
        <f t="shared" si="172"/>
        <v>1991.88</v>
      </c>
      <c r="G176" s="23">
        <f>+'[2]20'!$L$41</f>
        <v>2834.64</v>
      </c>
      <c r="H176" s="23">
        <f t="shared" si="185"/>
        <v>45.8</v>
      </c>
      <c r="I176" s="23">
        <f t="shared" si="186"/>
        <v>0</v>
      </c>
      <c r="J176" s="23">
        <f t="shared" si="175"/>
        <v>2037.68</v>
      </c>
      <c r="K176" s="23">
        <f t="shared" si="176"/>
        <v>2.2476541949668247</v>
      </c>
      <c r="L176" s="23">
        <f t="shared" si="177"/>
        <v>0</v>
      </c>
      <c r="M176" s="10">
        <v>0.8</v>
      </c>
      <c r="N176" s="23">
        <f t="shared" si="178"/>
        <v>16.301440000000003</v>
      </c>
      <c r="O176" s="23">
        <f t="shared" si="179"/>
        <v>-1.4476541949668247</v>
      </c>
      <c r="P176" s="23">
        <f t="shared" si="180"/>
        <v>0</v>
      </c>
      <c r="Q176" s="7">
        <v>0.5</v>
      </c>
      <c r="R176" s="6">
        <f t="shared" si="181"/>
        <v>1.01884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>
        <v>15.2</v>
      </c>
      <c r="AD176" s="4"/>
      <c r="AE176" s="4"/>
      <c r="AF176" s="4"/>
      <c r="AG176" s="4"/>
      <c r="AH176" s="4"/>
      <c r="AI176" s="4"/>
      <c r="AJ176" s="4">
        <v>30.6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>
        <f t="shared" si="188"/>
        <v>0</v>
      </c>
      <c r="BQ176" s="4">
        <f t="shared" si="188"/>
        <v>676.26061135371185</v>
      </c>
      <c r="BR176" s="4" t="str">
        <f t="shared" si="188"/>
        <v/>
      </c>
      <c r="BS176" s="4">
        <f t="shared" si="188"/>
        <v>0</v>
      </c>
      <c r="BT176" s="4">
        <f t="shared" si="188"/>
        <v>0</v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>
        <f t="shared" si="188"/>
        <v>3003.4156491696444</v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>
        <f t="shared" si="187"/>
        <v>0</v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>
        <f t="shared" si="187"/>
        <v>0</v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30100040</v>
      </c>
      <c r="B177" s="104" t="s">
        <v>145</v>
      </c>
      <c r="C177" s="73" t="s">
        <v>146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30100039</v>
      </c>
      <c r="B178" s="105"/>
      <c r="C178" s="73" t="s">
        <v>124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30100042</v>
      </c>
      <c r="B179" s="105"/>
      <c r="C179" s="73" t="s">
        <v>136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30100041</v>
      </c>
      <c r="B180" s="106"/>
      <c r="C180" s="73" t="s">
        <v>134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30100046</v>
      </c>
      <c r="B181" s="94" t="s">
        <v>147</v>
      </c>
      <c r="C181" s="73" t="s">
        <v>125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30100045</v>
      </c>
      <c r="B182" s="95"/>
      <c r="C182" s="73" t="s">
        <v>121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30100044</v>
      </c>
      <c r="B183" s="95"/>
      <c r="C183" s="73" t="s">
        <v>136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30100043</v>
      </c>
      <c r="B184" s="96"/>
      <c r="C184" s="73" t="s">
        <v>148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30100048</v>
      </c>
      <c r="B185" s="94" t="s">
        <v>149</v>
      </c>
      <c r="C185" s="73" t="s">
        <v>132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 customHeight="1">
      <c r="A186" s="60">
        <v>30100047</v>
      </c>
      <c r="B186" s="96"/>
      <c r="C186" s="73" t="s">
        <v>150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 customHeight="1">
      <c r="A187" s="60">
        <v>30100064</v>
      </c>
      <c r="B187" s="76" t="s">
        <v>151</v>
      </c>
      <c r="C187" s="73" t="s">
        <v>152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4" t="s">
        <v>153</v>
      </c>
      <c r="C188" s="73" t="s">
        <v>130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5"/>
      <c r="C189" s="73" t="s">
        <v>154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5"/>
      <c r="C190" s="73" t="s">
        <v>155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5"/>
      <c r="C191" s="73" t="s">
        <v>129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30100049</v>
      </c>
      <c r="B192" s="94" t="s">
        <v>156</v>
      </c>
      <c r="C192" s="73" t="s">
        <v>157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5"/>
      <c r="C193" s="73" t="s">
        <v>134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4" t="s">
        <v>158</v>
      </c>
      <c r="C194" s="73" t="s">
        <v>134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30100052</v>
      </c>
      <c r="B195" s="96"/>
      <c r="C195" s="73" t="s">
        <v>132</v>
      </c>
      <c r="D195" s="5"/>
      <c r="E195" s="22">
        <v>5.04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0.8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5" t="s">
        <v>159</v>
      </c>
      <c r="C196" s="73" t="s">
        <v>148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6"/>
      <c r="C197" s="73" t="s">
        <v>160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5" t="s">
        <v>161</v>
      </c>
      <c r="C198" s="73" t="s">
        <v>148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6"/>
      <c r="C199" s="73" t="s">
        <v>160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5" t="s">
        <v>162</v>
      </c>
      <c r="C200" s="73" t="s">
        <v>123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6"/>
      <c r="C201" s="73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30200006</v>
      </c>
      <c r="B202" s="94" t="s">
        <v>163</v>
      </c>
      <c r="C202" s="73" t="s">
        <v>164</v>
      </c>
      <c r="D202" s="5"/>
      <c r="E202" s="22">
        <v>5.05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1.2</v>
      </c>
      <c r="N202" s="23">
        <f t="shared" si="178"/>
        <v>0</v>
      </c>
      <c r="O202" s="23">
        <f t="shared" si="179"/>
        <v>1.2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1"/>
        <v/>
      </c>
      <c r="BQ202" s="4" t="str">
        <f t="shared" si="191"/>
        <v/>
      </c>
      <c r="BR202" s="4" t="str">
        <f t="shared" si="191"/>
        <v/>
      </c>
      <c r="BS202" s="4">
        <f t="shared" si="191"/>
        <v>0</v>
      </c>
      <c r="BT202" s="4" t="str">
        <f t="shared" si="191"/>
        <v/>
      </c>
      <c r="BU202" s="4">
        <f t="shared" si="191"/>
        <v>0</v>
      </c>
      <c r="BV202" s="4" t="str">
        <f t="shared" si="191"/>
        <v/>
      </c>
      <c r="BW202" s="4">
        <f t="shared" si="191"/>
        <v>0</v>
      </c>
      <c r="BX202" s="4" t="str">
        <f t="shared" si="191"/>
        <v/>
      </c>
      <c r="BY202" s="4" t="str">
        <f t="shared" si="191"/>
        <v/>
      </c>
      <c r="BZ202" s="4" t="str">
        <f t="shared" si="191"/>
        <v/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 t="str">
        <f t="shared" si="190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6"/>
      <c r="C203" s="73" t="s">
        <v>157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4" t="s">
        <v>165</v>
      </c>
      <c r="C204" s="73" t="s">
        <v>166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6"/>
      <c r="C205" s="73" t="s">
        <v>167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 hidden="1">
      <c r="A206" s="60">
        <v>30200001</v>
      </c>
      <c r="B206" s="77" t="s">
        <v>168</v>
      </c>
      <c r="C206" s="73" t="s">
        <v>164</v>
      </c>
      <c r="D206" s="5"/>
      <c r="E206" s="22">
        <v>5.0599999999999996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</v>
      </c>
      <c r="N206" s="23">
        <f t="shared" si="178"/>
        <v>0</v>
      </c>
      <c r="O206" s="23">
        <f t="shared" si="179"/>
        <v>1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>
      <c r="A207" s="60">
        <v>30100007</v>
      </c>
      <c r="B207" s="94" t="s">
        <v>169</v>
      </c>
      <c r="C207" s="73" t="s">
        <v>157</v>
      </c>
      <c r="D207" s="5">
        <v>524</v>
      </c>
      <c r="E207" s="22">
        <v>5.09</v>
      </c>
      <c r="F207" s="23">
        <f t="shared" si="172"/>
        <v>2667.16</v>
      </c>
      <c r="G207" s="23">
        <f>+'[2]20'!$L$127</f>
        <v>2574.5</v>
      </c>
      <c r="H207" s="23">
        <f t="shared" si="185"/>
        <v>10.199999999999999</v>
      </c>
      <c r="I207" s="23">
        <f t="shared" si="186"/>
        <v>0</v>
      </c>
      <c r="J207" s="23">
        <f t="shared" si="175"/>
        <v>2677.3599999999997</v>
      </c>
      <c r="K207" s="23">
        <f t="shared" si="176"/>
        <v>0.38097230107269847</v>
      </c>
      <c r="L207" s="23">
        <f t="shared" si="177"/>
        <v>0</v>
      </c>
      <c r="M207" s="10">
        <v>0.8</v>
      </c>
      <c r="N207" s="23">
        <f t="shared" si="178"/>
        <v>21.418879999999998</v>
      </c>
      <c r="O207" s="23">
        <f t="shared" si="179"/>
        <v>0.41902769892730157</v>
      </c>
      <c r="P207" s="23">
        <f t="shared" si="180"/>
        <v>0.74700451190725203</v>
      </c>
      <c r="Q207" s="7">
        <v>1</v>
      </c>
      <c r="R207" s="6">
        <f t="shared" si="181"/>
        <v>2.6773599999999997</v>
      </c>
      <c r="S207" s="5">
        <v>1</v>
      </c>
      <c r="T207" s="5">
        <v>1</v>
      </c>
      <c r="U207" s="5"/>
      <c r="V207" s="5"/>
      <c r="W207" s="5"/>
      <c r="X207" s="5"/>
      <c r="Y207" s="5"/>
      <c r="Z207" s="5"/>
      <c r="AA207" s="5"/>
      <c r="AB207" s="4">
        <v>3.5</v>
      </c>
      <c r="AC207" s="4">
        <v>4.5</v>
      </c>
      <c r="AD207" s="4"/>
      <c r="AE207" s="4"/>
      <c r="AF207" s="4">
        <v>1.5</v>
      </c>
      <c r="AG207" s="4"/>
      <c r="AH207" s="4"/>
      <c r="AI207" s="4"/>
      <c r="AJ207" s="4"/>
      <c r="AK207" s="4"/>
      <c r="AL207" s="4"/>
      <c r="AM207" s="4">
        <v>0.7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5"/>
        <v>0.1307257895837691</v>
      </c>
      <c r="BQ207" s="4">
        <f t="shared" si="195"/>
        <v>1181.1882352941177</v>
      </c>
      <c r="BR207" s="4" t="str">
        <f t="shared" si="195"/>
        <v/>
      </c>
      <c r="BS207" s="4">
        <f t="shared" si="194"/>
        <v>0</v>
      </c>
      <c r="BT207" s="4">
        <f t="shared" si="194"/>
        <v>7.0031672991304879</v>
      </c>
      <c r="BU207" s="4">
        <f t="shared" si="194"/>
        <v>0</v>
      </c>
      <c r="BV207" s="4">
        <f t="shared" si="194"/>
        <v>0</v>
      </c>
      <c r="BW207" s="4">
        <f t="shared" si="194"/>
        <v>0</v>
      </c>
      <c r="BX207" s="4">
        <f t="shared" si="194"/>
        <v>0</v>
      </c>
      <c r="BY207" s="4">
        <f t="shared" si="194"/>
        <v>0</v>
      </c>
      <c r="BZ207" s="4">
        <f t="shared" si="194"/>
        <v>0</v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>
        <f t="shared" si="194"/>
        <v>0</v>
      </c>
      <c r="CI207" s="4">
        <f t="shared" si="196"/>
        <v>0</v>
      </c>
      <c r="CJ207" s="4" t="str">
        <f t="shared" si="196"/>
        <v/>
      </c>
      <c r="CK207" s="4" t="str">
        <f t="shared" si="196"/>
        <v/>
      </c>
      <c r="CL207" s="4">
        <f t="shared" si="196"/>
        <v>0</v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>
        <f t="shared" si="196"/>
        <v>0</v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6"/>
      <c r="C208" s="73" t="s">
        <v>164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4" t="s">
        <v>170</v>
      </c>
      <c r="C209" s="73" t="s">
        <v>157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>
      <c r="A210" s="60">
        <v>30200004</v>
      </c>
      <c r="B210" s="96"/>
      <c r="C210" s="73" t="s">
        <v>164</v>
      </c>
      <c r="D210" s="5">
        <v>601</v>
      </c>
      <c r="E210" s="22">
        <v>5</v>
      </c>
      <c r="F210" s="23">
        <f t="shared" si="172"/>
        <v>3005</v>
      </c>
      <c r="G210" s="23">
        <f>+'[2]20'!$L$129</f>
        <v>3090</v>
      </c>
      <c r="H210" s="23">
        <f t="shared" si="185"/>
        <v>16.8</v>
      </c>
      <c r="I210" s="23">
        <f t="shared" si="186"/>
        <v>30</v>
      </c>
      <c r="J210" s="23">
        <f t="shared" si="175"/>
        <v>3021.8</v>
      </c>
      <c r="K210" s="23">
        <f t="shared" si="176"/>
        <v>0.55596002382685816</v>
      </c>
      <c r="L210" s="23">
        <f t="shared" si="177"/>
        <v>0.97087378640776689</v>
      </c>
      <c r="M210" s="10">
        <v>1.2</v>
      </c>
      <c r="N210" s="23">
        <f t="shared" si="178"/>
        <v>36.261600000000001</v>
      </c>
      <c r="O210" s="23">
        <f t="shared" si="179"/>
        <v>-0.3268338102346251</v>
      </c>
      <c r="P210" s="23">
        <f t="shared" si="180"/>
        <v>0.33092858561122507</v>
      </c>
      <c r="Q210" s="7">
        <v>1</v>
      </c>
      <c r="R210" s="6">
        <f t="shared" si="181"/>
        <v>3.0218000000000003</v>
      </c>
      <c r="S210" s="5"/>
      <c r="T210" s="5"/>
      <c r="U210" s="5"/>
      <c r="V210" s="5"/>
      <c r="W210" s="5">
        <v>1</v>
      </c>
      <c r="X210" s="5"/>
      <c r="Y210" s="5"/>
      <c r="Z210" s="5"/>
      <c r="AA210" s="5"/>
      <c r="AB210" s="4">
        <v>5.5</v>
      </c>
      <c r="AC210" s="4">
        <v>7.5</v>
      </c>
      <c r="AD210" s="4"/>
      <c r="AE210" s="4"/>
      <c r="AF210" s="4">
        <v>2.2999999999999998</v>
      </c>
      <c r="AG210" s="4"/>
      <c r="AH210" s="4"/>
      <c r="AI210" s="4"/>
      <c r="AJ210" s="4"/>
      <c r="AK210" s="4"/>
      <c r="AL210" s="4"/>
      <c r="AM210" s="4">
        <v>1.5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>
        <v>30</v>
      </c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>
        <f t="shared" si="195"/>
        <v>0.1820107220861738</v>
      </c>
      <c r="BQ210" s="4">
        <f t="shared" si="195"/>
        <v>1349.0178571428573</v>
      </c>
      <c r="BR210" s="4">
        <f t="shared" si="195"/>
        <v>0</v>
      </c>
      <c r="BS210" s="4">
        <f t="shared" si="194"/>
        <v>0</v>
      </c>
      <c r="BT210" s="4">
        <f t="shared" si="194"/>
        <v>6.3427978908818146</v>
      </c>
      <c r="BU210" s="4">
        <f t="shared" si="194"/>
        <v>0</v>
      </c>
      <c r="BV210" s="4">
        <f t="shared" si="194"/>
        <v>0</v>
      </c>
      <c r="BW210" s="4">
        <f t="shared" si="194"/>
        <v>0</v>
      </c>
      <c r="BX210" s="4">
        <f t="shared" si="194"/>
        <v>0</v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>
        <f t="shared" si="194"/>
        <v>0</v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>
        <f t="shared" si="194"/>
        <v>0</v>
      </c>
      <c r="CI210" s="4">
        <f t="shared" si="196"/>
        <v>0</v>
      </c>
      <c r="CJ210" s="4" t="str">
        <f t="shared" si="196"/>
        <v/>
      </c>
      <c r="CK210" s="4" t="str">
        <f t="shared" si="196"/>
        <v/>
      </c>
      <c r="CL210" s="4">
        <f t="shared" si="196"/>
        <v>0</v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>
        <f t="shared" si="196"/>
        <v>2000</v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>
      <c r="A211" s="60">
        <v>30400012</v>
      </c>
      <c r="B211" s="94" t="s">
        <v>171</v>
      </c>
      <c r="C211" s="73" t="s">
        <v>132</v>
      </c>
      <c r="D211" s="5">
        <v>30</v>
      </c>
      <c r="E211" s="22">
        <v>5.03</v>
      </c>
      <c r="F211" s="23">
        <f t="shared" si="172"/>
        <v>150.9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150.9</v>
      </c>
      <c r="K211" s="23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0.45270000000000005</v>
      </c>
      <c r="O211" s="23">
        <f t="shared" si="179"/>
        <v>0.3</v>
      </c>
      <c r="P211" s="23">
        <f t="shared" si="180"/>
        <v>0</v>
      </c>
      <c r="Q211" s="7">
        <v>0.1</v>
      </c>
      <c r="R211" s="6">
        <f t="shared" si="181"/>
        <v>1.5090000000000001E-2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5"/>
        <v>0</v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>
        <f t="shared" si="194"/>
        <v>0</v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>
        <f t="shared" si="194"/>
        <v>0</v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5"/>
      <c r="C212" s="73" t="s">
        <v>148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5"/>
      <c r="C213" s="77" t="s">
        <v>124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6"/>
      <c r="C214" s="77" t="s">
        <v>155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30400013</v>
      </c>
      <c r="B215" s="94" t="s">
        <v>172</v>
      </c>
      <c r="C215" s="73" t="s">
        <v>123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6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97" t="s">
        <v>173</v>
      </c>
      <c r="C217" s="73" t="s">
        <v>132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98"/>
      <c r="C218" s="73" t="s">
        <v>154</v>
      </c>
      <c r="D218" s="5"/>
      <c r="E218" s="22">
        <v>5.03</v>
      </c>
      <c r="F218" s="23">
        <f t="shared" si="172"/>
        <v>0</v>
      </c>
      <c r="G218" s="23">
        <f>+'[2]20'!$L$65</f>
        <v>4024</v>
      </c>
      <c r="H218" s="23">
        <f t="shared" si="185"/>
        <v>0</v>
      </c>
      <c r="I218" s="23">
        <f t="shared" si="186"/>
        <v>0</v>
      </c>
      <c r="J218" s="23">
        <f t="shared" si="175"/>
        <v>0</v>
      </c>
      <c r="K218" s="23" t="str">
        <f t="shared" si="176"/>
        <v>0</v>
      </c>
      <c r="L218" s="23">
        <f t="shared" si="177"/>
        <v>0</v>
      </c>
      <c r="M218" s="10">
        <v>0.4</v>
      </c>
      <c r="N218" s="23">
        <f t="shared" si="178"/>
        <v>0</v>
      </c>
      <c r="O218" s="23">
        <f t="shared" si="179"/>
        <v>0.4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 hidden="1">
      <c r="A219" s="60">
        <v>30400017</v>
      </c>
      <c r="B219" s="99"/>
      <c r="C219" s="73" t="s">
        <v>166</v>
      </c>
      <c r="D219" s="5"/>
      <c r="E219" s="22">
        <v>5.03</v>
      </c>
      <c r="F219" s="23">
        <f t="shared" si="172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0</v>
      </c>
      <c r="K219" s="23" t="str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0</v>
      </c>
      <c r="O219" s="23">
        <f t="shared" ref="O219:O282" si="201">IF(ISERROR(M219-K219-L219),"",(M219-K219-L219))</f>
        <v>0.5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30600002</v>
      </c>
      <c r="B220" s="94" t="s">
        <v>174</v>
      </c>
      <c r="C220" s="38" t="s">
        <v>124</v>
      </c>
      <c r="D220" s="5"/>
      <c r="E220" s="53">
        <v>5.03</v>
      </c>
      <c r="F220" s="23">
        <f t="shared" si="172"/>
        <v>0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0</v>
      </c>
      <c r="K220" s="23" t="str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</v>
      </c>
      <c r="O220" s="23">
        <f t="shared" si="201"/>
        <v>0.2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5"/>
      <c r="C221" s="38" t="s">
        <v>132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5"/>
      <c r="C222" s="38" t="s">
        <v>175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6"/>
      <c r="C223" s="38" t="s">
        <v>176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30600006</v>
      </c>
      <c r="B224" s="94" t="s">
        <v>177</v>
      </c>
      <c r="C224" s="38" t="s">
        <v>124</v>
      </c>
      <c r="D224" s="5"/>
      <c r="E224" s="53">
        <v>10</v>
      </c>
      <c r="F224" s="23">
        <f t="shared" si="205"/>
        <v>0</v>
      </c>
      <c r="G224" s="23"/>
      <c r="H224" s="23">
        <f t="shared" si="203"/>
        <v>0</v>
      </c>
      <c r="I224" s="23">
        <f t="shared" si="204"/>
        <v>0</v>
      </c>
      <c r="J224" s="23">
        <f t="shared" si="197"/>
        <v>0</v>
      </c>
      <c r="K224" s="23" t="str">
        <f t="shared" si="198"/>
        <v>0</v>
      </c>
      <c r="L224" s="23" t="str">
        <f t="shared" si="199"/>
        <v>0</v>
      </c>
      <c r="M224" s="10">
        <v>0.2</v>
      </c>
      <c r="N224" s="23">
        <f t="shared" si="200"/>
        <v>0</v>
      </c>
      <c r="O224" s="23">
        <f t="shared" si="201"/>
        <v>0.2</v>
      </c>
      <c r="P224" s="23" t="str">
        <f t="shared" si="206"/>
        <v/>
      </c>
      <c r="Q224" s="7">
        <v>0.1</v>
      </c>
      <c r="R224" s="6">
        <f t="shared" si="20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customHeight="1">
      <c r="A225" s="60">
        <v>30600008</v>
      </c>
      <c r="B225" s="95"/>
      <c r="C225" s="38" t="s">
        <v>132</v>
      </c>
      <c r="D225" s="5">
        <v>216</v>
      </c>
      <c r="E225" s="53">
        <v>10</v>
      </c>
      <c r="F225" s="23">
        <f t="shared" si="205"/>
        <v>2160</v>
      </c>
      <c r="G225" s="23">
        <f>+'[2]20'!$L$76</f>
        <v>2932.8</v>
      </c>
      <c r="H225" s="23">
        <f t="shared" si="203"/>
        <v>0</v>
      </c>
      <c r="I225" s="23">
        <f t="shared" si="204"/>
        <v>0</v>
      </c>
      <c r="J225" s="23">
        <f t="shared" si="197"/>
        <v>2160</v>
      </c>
      <c r="K225" s="23">
        <f t="shared" si="198"/>
        <v>0</v>
      </c>
      <c r="L225" s="23">
        <f t="shared" si="199"/>
        <v>0</v>
      </c>
      <c r="M225" s="10">
        <v>0.2</v>
      </c>
      <c r="N225" s="23">
        <f t="shared" si="200"/>
        <v>4.32</v>
      </c>
      <c r="O225" s="23">
        <f t="shared" si="201"/>
        <v>0.2</v>
      </c>
      <c r="P225" s="23">
        <f t="shared" si="206"/>
        <v>0</v>
      </c>
      <c r="Q225" s="7">
        <v>0.1</v>
      </c>
      <c r="R225" s="6">
        <f t="shared" si="207"/>
        <v>0.216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195"/>
        <v>0</v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>
        <f t="shared" si="195"/>
        <v>0</v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>
        <f t="shared" si="195"/>
        <v>0</v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5"/>
      <c r="C226" s="38" t="s">
        <v>175</v>
      </c>
      <c r="D226" s="5"/>
      <c r="E226" s="53">
        <v>10</v>
      </c>
      <c r="F226" s="23">
        <f t="shared" si="205"/>
        <v>0</v>
      </c>
      <c r="G226" s="23"/>
      <c r="H226" s="23">
        <f t="shared" si="203"/>
        <v>0</v>
      </c>
      <c r="I226" s="23">
        <f t="shared" si="204"/>
        <v>0</v>
      </c>
      <c r="J226" s="23">
        <f t="shared" si="197"/>
        <v>0</v>
      </c>
      <c r="K226" s="23" t="str">
        <f t="shared" si="198"/>
        <v>0</v>
      </c>
      <c r="L226" s="23" t="str">
        <f t="shared" si="199"/>
        <v>0</v>
      </c>
      <c r="M226" s="10">
        <v>0.2</v>
      </c>
      <c r="N226" s="23">
        <f t="shared" si="200"/>
        <v>0</v>
      </c>
      <c r="O226" s="23">
        <f t="shared" si="201"/>
        <v>0.2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30600005</v>
      </c>
      <c r="B227" s="96"/>
      <c r="C227" s="38" t="s">
        <v>176</v>
      </c>
      <c r="D227" s="5"/>
      <c r="E227" s="53">
        <v>10</v>
      </c>
      <c r="F227" s="23">
        <f t="shared" si="205"/>
        <v>0</v>
      </c>
      <c r="G227" s="23">
        <f>+'[2]20'!$L$79</f>
        <v>2444</v>
      </c>
      <c r="H227" s="23">
        <f t="shared" si="203"/>
        <v>0</v>
      </c>
      <c r="I227" s="23">
        <f t="shared" si="204"/>
        <v>0</v>
      </c>
      <c r="J227" s="23">
        <f t="shared" si="197"/>
        <v>0</v>
      </c>
      <c r="K227" s="23" t="str">
        <f t="shared" si="198"/>
        <v>0</v>
      </c>
      <c r="L227" s="23">
        <f t="shared" si="199"/>
        <v>0</v>
      </c>
      <c r="M227" s="10">
        <v>0.2</v>
      </c>
      <c r="N227" s="23">
        <f t="shared" si="200"/>
        <v>0</v>
      </c>
      <c r="O227" s="23">
        <f t="shared" si="201"/>
        <v>0.2</v>
      </c>
      <c r="P227" s="23" t="str">
        <f t="shared" si="206"/>
        <v/>
      </c>
      <c r="Q227" s="7">
        <v>0.1</v>
      </c>
      <c r="R227" s="6">
        <f t="shared" si="20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30700010</v>
      </c>
      <c r="B228" s="77" t="s">
        <v>178</v>
      </c>
      <c r="C228" s="38" t="s">
        <v>179</v>
      </c>
      <c r="D228" s="5"/>
      <c r="E228" s="53">
        <v>10</v>
      </c>
      <c r="F228" s="23">
        <f t="shared" si="205"/>
        <v>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0</v>
      </c>
      <c r="K228" s="23" t="str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0</v>
      </c>
      <c r="O228" s="23">
        <f t="shared" si="201"/>
        <v>0.2</v>
      </c>
      <c r="P228" s="23" t="str">
        <f t="shared" si="206"/>
        <v/>
      </c>
      <c r="Q228" s="7">
        <v>0.1</v>
      </c>
      <c r="R228" s="6">
        <f t="shared" si="20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2"/>
        <v/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6" t="s">
        <v>180</v>
      </c>
      <c r="C229" s="38" t="s">
        <v>179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30400001</v>
      </c>
      <c r="B230" s="94" t="s">
        <v>181</v>
      </c>
      <c r="C230" s="77" t="s">
        <v>136</v>
      </c>
      <c r="D230" s="5"/>
      <c r="E230" s="22">
        <v>5.0599999999999996</v>
      </c>
      <c r="F230" s="23">
        <f t="shared" si="205"/>
        <v>0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0</v>
      </c>
      <c r="K230" s="23" t="str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0</v>
      </c>
      <c r="O230" s="23">
        <f t="shared" si="201"/>
        <v>0.3</v>
      </c>
      <c r="P230" s="23" t="str">
        <f t="shared" si="206"/>
        <v/>
      </c>
      <c r="Q230" s="7">
        <v>0.1</v>
      </c>
      <c r="R230" s="6">
        <f t="shared" si="20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6"/>
      <c r="C231" s="73" t="s">
        <v>123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4" t="s">
        <v>182</v>
      </c>
      <c r="C232" s="73" t="s">
        <v>132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5"/>
      <c r="C233" s="73" t="s">
        <v>124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customHeight="1">
      <c r="A234" s="60">
        <v>30400007</v>
      </c>
      <c r="B234" s="96"/>
      <c r="C234" s="73" t="s">
        <v>148</v>
      </c>
      <c r="D234" s="5">
        <v>341</v>
      </c>
      <c r="E234" s="22">
        <v>5.07</v>
      </c>
      <c r="F234" s="23">
        <f t="shared" si="205"/>
        <v>1728.8700000000001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1728.8700000000001</v>
      </c>
      <c r="K234" s="23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5.1866100000000008</v>
      </c>
      <c r="O234" s="23">
        <f t="shared" si="201"/>
        <v>0.3</v>
      </c>
      <c r="P234" s="23">
        <f t="shared" si="206"/>
        <v>0</v>
      </c>
      <c r="Q234" s="7">
        <v>0.1</v>
      </c>
      <c r="R234" s="6">
        <f t="shared" si="207"/>
        <v>0.17288700000000004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ref="BP234:CC297" si="210">IF(ISERROR(AB234/J234*100),"",(AB234/J234*100))</f>
        <v>0</v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>
        <f t="shared" si="210"/>
        <v>0</v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>
        <f t="shared" si="209"/>
        <v>0</v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4" t="s">
        <v>183</v>
      </c>
      <c r="C235" s="73" t="s">
        <v>176</v>
      </c>
      <c r="D235" s="5"/>
      <c r="E235" s="22">
        <v>5.05</v>
      </c>
      <c r="F235" s="23">
        <f t="shared" si="205"/>
        <v>0</v>
      </c>
      <c r="G235" s="23"/>
      <c r="H235" s="23">
        <f t="shared" si="203"/>
        <v>0</v>
      </c>
      <c r="I235" s="23">
        <f t="shared" si="204"/>
        <v>0</v>
      </c>
      <c r="J235" s="23">
        <f t="shared" si="197"/>
        <v>0</v>
      </c>
      <c r="K235" s="23" t="str">
        <f t="shared" si="198"/>
        <v>0</v>
      </c>
      <c r="L235" s="23" t="str">
        <f t="shared" si="199"/>
        <v>0</v>
      </c>
      <c r="M235" s="10">
        <v>0.3</v>
      </c>
      <c r="N235" s="23">
        <f t="shared" si="200"/>
        <v>0</v>
      </c>
      <c r="O235" s="23">
        <f t="shared" si="201"/>
        <v>0.3</v>
      </c>
      <c r="P235" s="23" t="str">
        <f t="shared" si="206"/>
        <v/>
      </c>
      <c r="Q235" s="7">
        <v>0.1</v>
      </c>
      <c r="R235" s="6">
        <f t="shared" si="20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5"/>
      <c r="C236" s="73" t="s">
        <v>132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5"/>
      <c r="C237" s="73" t="s">
        <v>148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customHeight="1">
      <c r="A238" s="60">
        <v>30400019</v>
      </c>
      <c r="B238" s="96"/>
      <c r="C238" s="73" t="s">
        <v>124</v>
      </c>
      <c r="D238" s="5">
        <v>542</v>
      </c>
      <c r="E238" s="22">
        <v>5.05</v>
      </c>
      <c r="F238" s="23">
        <f t="shared" si="205"/>
        <v>2737.1</v>
      </c>
      <c r="G238" s="23">
        <f>+'[2]20'!$L$132</f>
        <v>2938.5</v>
      </c>
      <c r="H238" s="23">
        <f t="shared" si="203"/>
        <v>7.6</v>
      </c>
      <c r="I238" s="23">
        <f t="shared" si="204"/>
        <v>0</v>
      </c>
      <c r="J238" s="23">
        <f t="shared" si="197"/>
        <v>2744.7</v>
      </c>
      <c r="K238" s="23">
        <f t="shared" si="198"/>
        <v>0.27689729296462273</v>
      </c>
      <c r="L238" s="23">
        <f t="shared" si="199"/>
        <v>0</v>
      </c>
      <c r="M238" s="10">
        <v>0.3</v>
      </c>
      <c r="N238" s="23">
        <f t="shared" si="200"/>
        <v>8.2340999999999998</v>
      </c>
      <c r="O238" s="23">
        <f t="shared" si="201"/>
        <v>2.3102707035377257E-2</v>
      </c>
      <c r="P238" s="23">
        <f t="shared" si="206"/>
        <v>0</v>
      </c>
      <c r="Q238" s="7">
        <v>0.1</v>
      </c>
      <c r="R238" s="6">
        <f t="shared" si="207"/>
        <v>0.27446999999999999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>
        <v>7.6</v>
      </c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si="210"/>
        <v>0</v>
      </c>
      <c r="BQ238" s="4">
        <f t="shared" si="210"/>
        <v>0</v>
      </c>
      <c r="BR238" s="4" t="str">
        <f t="shared" si="210"/>
        <v/>
      </c>
      <c r="BS238" s="4">
        <f t="shared" si="210"/>
        <v>0</v>
      </c>
      <c r="BT238" s="4">
        <f t="shared" si="210"/>
        <v>0</v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>
        <f t="shared" si="209"/>
        <v>0</v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>
        <f t="shared" si="193"/>
        <v>0</v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4" t="s">
        <v>184</v>
      </c>
      <c r="C239" s="73" t="s">
        <v>123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5"/>
      <c r="C240" s="73" t="s">
        <v>124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5"/>
      <c r="C241" s="73" t="s">
        <v>121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5"/>
      <c r="C242" s="73" t="s">
        <v>185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5"/>
      <c r="C243" s="73" t="s">
        <v>130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5"/>
      <c r="C244" s="73" t="s">
        <v>186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5"/>
      <c r="C245" s="73" t="s">
        <v>148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6"/>
      <c r="C246" s="73" t="s">
        <v>132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4" t="s">
        <v>187</v>
      </c>
      <c r="C247" s="29" t="s">
        <v>154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5"/>
      <c r="C248" s="73" t="s">
        <v>148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5"/>
      <c r="C249" s="29" t="s">
        <v>188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6"/>
      <c r="C250" s="29" t="s">
        <v>130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4" t="s">
        <v>189</v>
      </c>
      <c r="C251" s="29" t="s">
        <v>190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5"/>
      <c r="C252" s="29" t="s">
        <v>191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5"/>
      <c r="C253" s="29" t="s">
        <v>192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6"/>
      <c r="C254" s="29" t="s">
        <v>193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4" t="s">
        <v>194</v>
      </c>
      <c r="C255" s="29" t="s">
        <v>190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5"/>
      <c r="C256" s="29" t="s">
        <v>191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2">
        <v>30700003</v>
      </c>
      <c r="B257" s="95"/>
      <c r="C257" s="29" t="s">
        <v>192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2">
        <v>30700004</v>
      </c>
      <c r="B258" s="96"/>
      <c r="C258" s="29" t="s">
        <v>193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 customHeight="1">
      <c r="A259" s="60">
        <v>30600009</v>
      </c>
      <c r="B259" s="94" t="s">
        <v>195</v>
      </c>
      <c r="C259" s="29" t="s">
        <v>196</v>
      </c>
      <c r="D259" s="5"/>
      <c r="E259" s="22">
        <v>5.05</v>
      </c>
      <c r="F259" s="23">
        <f t="shared" si="205"/>
        <v>0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0</v>
      </c>
      <c r="K259" s="23" t="str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0</v>
      </c>
      <c r="O259" s="23">
        <f t="shared" si="201"/>
        <v>0.4</v>
      </c>
      <c r="P259" s="23" t="str">
        <f t="shared" si="206"/>
        <v/>
      </c>
      <c r="Q259" s="2">
        <v>0.1</v>
      </c>
      <c r="R259" s="6">
        <f t="shared" si="20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customHeight="1">
      <c r="A260" s="60">
        <v>30600010</v>
      </c>
      <c r="B260" s="96"/>
      <c r="C260" s="29" t="s">
        <v>167</v>
      </c>
      <c r="D260" s="5">
        <v>70</v>
      </c>
      <c r="E260" s="22">
        <v>5.05</v>
      </c>
      <c r="F260" s="23">
        <f t="shared" si="205"/>
        <v>353.5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353.5</v>
      </c>
      <c r="K260" s="23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1.4140000000000001</v>
      </c>
      <c r="O260" s="23">
        <f t="shared" si="201"/>
        <v>0.4</v>
      </c>
      <c r="P260" s="23">
        <f t="shared" si="206"/>
        <v>0</v>
      </c>
      <c r="Q260" s="2">
        <v>0.1</v>
      </c>
      <c r="R260" s="6">
        <f t="shared" si="207"/>
        <v>3.5349999999999999E-2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>
        <f t="shared" si="212"/>
        <v>0</v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>
        <f t="shared" si="212"/>
        <v>0</v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>
        <f t="shared" si="212"/>
        <v>0</v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customHeight="1">
      <c r="A261" s="60">
        <v>30400026</v>
      </c>
      <c r="B261" s="94" t="s">
        <v>197</v>
      </c>
      <c r="C261" s="29" t="s">
        <v>155</v>
      </c>
      <c r="D261" s="5">
        <v>27</v>
      </c>
      <c r="E261" s="22">
        <v>5.05</v>
      </c>
      <c r="F261" s="23">
        <f t="shared" si="205"/>
        <v>136.35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136.35</v>
      </c>
      <c r="K261" s="23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1.0908</v>
      </c>
      <c r="O261" s="23">
        <f t="shared" si="201"/>
        <v>0.8</v>
      </c>
      <c r="P261" s="23">
        <f t="shared" si="206"/>
        <v>0</v>
      </c>
      <c r="Q261" s="2">
        <v>0.1</v>
      </c>
      <c r="R261" s="6">
        <f t="shared" si="207"/>
        <v>1.3635E-2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>
        <f t="shared" si="212"/>
        <v>0</v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>
        <f t="shared" si="212"/>
        <v>0</v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>
        <f t="shared" si="212"/>
        <v>0</v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customHeight="1">
      <c r="A262" s="60">
        <v>30400027</v>
      </c>
      <c r="B262" s="95"/>
      <c r="C262" s="29" t="s">
        <v>138</v>
      </c>
      <c r="D262" s="5">
        <v>23</v>
      </c>
      <c r="E262" s="22">
        <v>5.05</v>
      </c>
      <c r="F262" s="23">
        <f t="shared" si="205"/>
        <v>116.14999999999999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116.14999999999999</v>
      </c>
      <c r="K262" s="23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0.92920000000000003</v>
      </c>
      <c r="O262" s="23">
        <f t="shared" si="201"/>
        <v>0.8</v>
      </c>
      <c r="P262" s="23">
        <f t="shared" si="206"/>
        <v>0</v>
      </c>
      <c r="Q262" s="2">
        <v>0.1</v>
      </c>
      <c r="R262" s="6">
        <f t="shared" si="207"/>
        <v>1.1615E-2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>
        <f t="shared" si="212"/>
        <v>0</v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>
        <f t="shared" si="212"/>
        <v>0</v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>
        <f t="shared" si="212"/>
        <v>0</v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customHeight="1">
      <c r="A263" s="60">
        <v>30400028</v>
      </c>
      <c r="B263" s="96"/>
      <c r="C263" s="29" t="s">
        <v>198</v>
      </c>
      <c r="D263" s="5">
        <v>182</v>
      </c>
      <c r="E263" s="22">
        <v>5.05</v>
      </c>
      <c r="F263" s="23">
        <f t="shared" si="205"/>
        <v>919.1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919.1</v>
      </c>
      <c r="K263" s="23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7.3528000000000011</v>
      </c>
      <c r="O263" s="23">
        <f t="shared" si="201"/>
        <v>0.8</v>
      </c>
      <c r="P263" s="23">
        <f t="shared" si="206"/>
        <v>0</v>
      </c>
      <c r="Q263" s="2">
        <v>0.1</v>
      </c>
      <c r="R263" s="6">
        <f t="shared" si="207"/>
        <v>9.1910000000000006E-2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>
        <f t="shared" si="212"/>
        <v>0</v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>
        <f t="shared" si="212"/>
        <v>0</v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>
        <f t="shared" si="212"/>
        <v>0</v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4" t="s">
        <v>199</v>
      </c>
      <c r="C264" s="29" t="s">
        <v>155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hidden="1" customHeight="1">
      <c r="A265" s="60">
        <v>30400003</v>
      </c>
      <c r="B265" s="95"/>
      <c r="C265" s="29" t="s">
        <v>154</v>
      </c>
      <c r="D265" s="5"/>
      <c r="E265" s="22">
        <v>5.05</v>
      </c>
      <c r="F265" s="23">
        <f t="shared" si="205"/>
        <v>0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0</v>
      </c>
      <c r="K265" s="23" t="str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0</v>
      </c>
      <c r="O265" s="23">
        <f t="shared" si="201"/>
        <v>0.8</v>
      </c>
      <c r="P265" s="23" t="str">
        <f t="shared" si="206"/>
        <v/>
      </c>
      <c r="Q265" s="2">
        <v>0.1</v>
      </c>
      <c r="R265" s="6">
        <f t="shared" si="20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30400005</v>
      </c>
      <c r="B266" s="96"/>
      <c r="C266" s="29" t="s">
        <v>198</v>
      </c>
      <c r="D266" s="5"/>
      <c r="E266" s="22">
        <v>5.05</v>
      </c>
      <c r="F266" s="23">
        <f t="shared" si="205"/>
        <v>0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0</v>
      </c>
      <c r="K266" s="23" t="str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0</v>
      </c>
      <c r="O266" s="23">
        <f t="shared" si="201"/>
        <v>0.8</v>
      </c>
      <c r="P266" s="23" t="str">
        <f t="shared" si="206"/>
        <v/>
      </c>
      <c r="Q266" s="2">
        <v>0.1</v>
      </c>
      <c r="R266" s="6">
        <f t="shared" si="20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 customHeight="1">
      <c r="A267" s="60">
        <v>30300005</v>
      </c>
      <c r="B267" s="94" t="s">
        <v>200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 customHeight="1">
      <c r="A268" s="60">
        <v>30300004</v>
      </c>
      <c r="B268" s="95"/>
      <c r="C268" s="29" t="s">
        <v>201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 customHeight="1">
      <c r="A269" s="60">
        <v>30300006</v>
      </c>
      <c r="B269" s="96"/>
      <c r="C269" s="29" t="s">
        <v>129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4" t="s">
        <v>202</v>
      </c>
      <c r="C270" s="29" t="s">
        <v>152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5"/>
      <c r="C271" s="29" t="s">
        <v>130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5"/>
      <c r="C272" s="29" t="s">
        <v>155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6"/>
      <c r="C273" s="29" t="s">
        <v>203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4" t="s">
        <v>204</v>
      </c>
      <c r="C274" s="29" t="s">
        <v>205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5"/>
      <c r="C275" s="29" t="s">
        <v>206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5"/>
      <c r="C276" s="29" t="s">
        <v>139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6"/>
      <c r="C277" s="29" t="s">
        <v>203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4" t="s">
        <v>207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5"/>
      <c r="C279" s="29" t="s">
        <v>201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6"/>
      <c r="C280" s="29" t="s">
        <v>129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4" t="s">
        <v>208</v>
      </c>
      <c r="C281" s="29" t="s">
        <v>154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6"/>
      <c r="C282" s="29" t="s">
        <v>130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4" t="s">
        <v>209</v>
      </c>
      <c r="C283" s="29" t="s">
        <v>129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5"/>
      <c r="C284" s="29" t="s">
        <v>210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5"/>
      <c r="C285" s="29" t="s">
        <v>154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6"/>
      <c r="C286" s="29" t="s">
        <v>211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212</v>
      </c>
      <c r="C287" s="30" t="s">
        <v>213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214</v>
      </c>
      <c r="C288" s="30" t="s">
        <v>215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216</v>
      </c>
      <c r="C289" s="30" t="s">
        <v>217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218</v>
      </c>
      <c r="C290" s="30" t="s">
        <v>219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220</v>
      </c>
      <c r="C291" s="30" t="s">
        <v>221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222</v>
      </c>
      <c r="C292" s="30" t="s">
        <v>221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223</v>
      </c>
      <c r="C293" s="30" t="s">
        <v>221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224</v>
      </c>
      <c r="C294" s="30" t="s">
        <v>225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226</v>
      </c>
      <c r="C295" s="30" t="s">
        <v>227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246</v>
      </c>
      <c r="C296" s="30" t="s">
        <v>227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5" t="s">
        <v>229</v>
      </c>
      <c r="C297" s="29" t="s">
        <v>230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5" t="s">
        <v>231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2952</v>
      </c>
      <c r="E299" s="43"/>
      <c r="F299" s="44">
        <f>SUM(F155:F298)</f>
        <v>15966.01</v>
      </c>
      <c r="G299" s="44">
        <f>SUM(G155:G298)</f>
        <v>20838.439999999999</v>
      </c>
      <c r="H299" s="44">
        <f>SUM(H155:H298)</f>
        <v>80.399999999999991</v>
      </c>
      <c r="I299" s="44">
        <f>SUM(I155:I298)</f>
        <v>30</v>
      </c>
      <c r="J299" s="44">
        <f>SUM(J155:J298)</f>
        <v>16046.410000000002</v>
      </c>
      <c r="K299" s="44">
        <f>IF(ISERROR(H299/J299*100),"0",(H299/J299*100))</f>
        <v>0.50104665155632933</v>
      </c>
      <c r="L299" s="44">
        <f>IF(ISERROR(I299/G299*100),"0",(I299/G299*100))</f>
        <v>0.14396471136994901</v>
      </c>
      <c r="M299" s="45">
        <f>IF(ISERROR(N299/J299*100),"",(N299/J299*100))</f>
        <v>0.64165212031850105</v>
      </c>
      <c r="N299" s="44">
        <f>SUM(N155:N298)</f>
        <v>102.96212999999999</v>
      </c>
      <c r="O299" s="44">
        <f>IF(ISERROR(M299-K299-L299),"0",(M299-K299-L299))</f>
        <v>-3.3592426077772852E-3</v>
      </c>
      <c r="P299" s="44">
        <f>(S299+T299+U299+V299+W299+X299+Y299+Z299+AA299)/J299*1000</f>
        <v>0.18695770580460053</v>
      </c>
      <c r="Q299" s="46">
        <f>IF(ISERROR(R299/J299*1000),"",(R299/J299*1000))</f>
        <v>0.47044522731252658</v>
      </c>
      <c r="R299" s="44">
        <f t="shared" ref="R299:AW299" si="230">SUM(R155:R298)</f>
        <v>7.5489570000000006</v>
      </c>
      <c r="S299" s="44">
        <f t="shared" si="230"/>
        <v>1</v>
      </c>
      <c r="T299" s="44">
        <f t="shared" si="230"/>
        <v>1</v>
      </c>
      <c r="U299" s="44">
        <f t="shared" si="230"/>
        <v>0</v>
      </c>
      <c r="V299" s="44">
        <f t="shared" si="230"/>
        <v>0</v>
      </c>
      <c r="W299" s="44">
        <f t="shared" si="230"/>
        <v>1</v>
      </c>
      <c r="X299" s="44">
        <f t="shared" si="230"/>
        <v>0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9</v>
      </c>
      <c r="AC299" s="44">
        <f t="shared" si="230"/>
        <v>27.2</v>
      </c>
      <c r="AD299" s="44">
        <f t="shared" si="230"/>
        <v>0</v>
      </c>
      <c r="AE299" s="44">
        <f t="shared" si="230"/>
        <v>0</v>
      </c>
      <c r="AF299" s="44">
        <f t="shared" si="230"/>
        <v>3.8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30.6</v>
      </c>
      <c r="AK299" s="44">
        <f t="shared" si="230"/>
        <v>0</v>
      </c>
      <c r="AL299" s="44">
        <f t="shared" si="230"/>
        <v>0</v>
      </c>
      <c r="AM299" s="44">
        <f t="shared" si="230"/>
        <v>2.2000000000000002</v>
      </c>
      <c r="AN299" s="44">
        <f t="shared" si="230"/>
        <v>0</v>
      </c>
      <c r="AO299" s="44">
        <f t="shared" si="230"/>
        <v>0</v>
      </c>
      <c r="AP299" s="44">
        <f t="shared" si="230"/>
        <v>0</v>
      </c>
      <c r="AQ299" s="44">
        <f t="shared" si="230"/>
        <v>7.6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0</v>
      </c>
      <c r="BC299" s="44">
        <f t="shared" si="231"/>
        <v>0</v>
      </c>
      <c r="BD299" s="44">
        <f t="shared" si="231"/>
        <v>0</v>
      </c>
      <c r="BE299" s="44">
        <f t="shared" si="231"/>
        <v>30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5.6087311741380146E-2</v>
      </c>
      <c r="BQ299" s="47">
        <f>IF(ISERROR(AC299/$J$299*100),"",(AC299/$J$299*100))</f>
        <v>0.16950831992950446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2.3681309401916064E-2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0.19069685992069255</v>
      </c>
      <c r="BY299" s="47">
        <f t="shared" si="232"/>
        <v>0</v>
      </c>
      <c r="BZ299" s="47">
        <f t="shared" si="232"/>
        <v>0</v>
      </c>
      <c r="CA299" s="47">
        <f t="shared" si="232"/>
        <v>1.371023175900404E-2</v>
      </c>
      <c r="CB299" s="47">
        <f t="shared" si="232"/>
        <v>0</v>
      </c>
      <c r="CC299" s="47">
        <f t="shared" si="232"/>
        <v>0</v>
      </c>
      <c r="CD299" s="47">
        <f t="shared" si="232"/>
        <v>0</v>
      </c>
      <c r="CE299" s="47">
        <f t="shared" si="232"/>
        <v>4.7362618803832128E-2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0</v>
      </c>
      <c r="CQ299" s="47">
        <f t="shared" si="232"/>
        <v>0</v>
      </c>
      <c r="CR299" s="47">
        <f t="shared" si="232"/>
        <v>0</v>
      </c>
      <c r="CS299" s="47">
        <f t="shared" si="232"/>
        <v>0.18695770580460053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</mergeCells>
  <phoneticPr fontId="1" type="noConversion"/>
  <conditionalFormatting sqref="E154:G157 E2:G2 DI2:DK2">
    <cfRule type="cellIs" dxfId="213" priority="212" stopIfTrue="1" operator="equal">
      <formula>0</formula>
    </cfRule>
  </conditionalFormatting>
  <conditionalFormatting sqref="S6:BO151 S161:BO306 DW4:FS151">
    <cfRule type="cellIs" dxfId="212" priority="211" operator="greaterThan">
      <formula>0</formula>
    </cfRule>
  </conditionalFormatting>
  <conditionalFormatting sqref="E154:G157 E2:G2 DI2:DK2">
    <cfRule type="cellIs" dxfId="211" priority="210" stopIfTrue="1" operator="equal">
      <formula>0</formula>
    </cfRule>
  </conditionalFormatting>
  <conditionalFormatting sqref="S6:BO151 S161:BO306 DW4:FS151">
    <cfRule type="cellIs" dxfId="210" priority="209" operator="greaterThan">
      <formula>0</formula>
    </cfRule>
  </conditionalFormatting>
  <conditionalFormatting sqref="E154:G157 E2:G2 DI2:DK2">
    <cfRule type="cellIs" dxfId="209" priority="208" stopIfTrue="1" operator="equal">
      <formula>0</formula>
    </cfRule>
  </conditionalFormatting>
  <conditionalFormatting sqref="S6:BO151 S161:BO306 DW4:FS151">
    <cfRule type="cellIs" dxfId="208" priority="207" operator="greaterThan">
      <formula>0</formula>
    </cfRule>
  </conditionalFormatting>
  <conditionalFormatting sqref="E154:G157 E2:G2 DI2:DK2">
    <cfRule type="cellIs" dxfId="207" priority="206" stopIfTrue="1" operator="equal">
      <formula>0</formula>
    </cfRule>
  </conditionalFormatting>
  <conditionalFormatting sqref="S6:BO151 S161:BO306 DW4:FS151">
    <cfRule type="cellIs" dxfId="206" priority="205" operator="greaterThan">
      <formula>0</formula>
    </cfRule>
  </conditionalFormatting>
  <conditionalFormatting sqref="E154:G157 E2:G2 DI2:DK2">
    <cfRule type="cellIs" dxfId="205" priority="204" stopIfTrue="1" operator="equal">
      <formula>0</formula>
    </cfRule>
  </conditionalFormatting>
  <conditionalFormatting sqref="S6:BO151 S161:BO306 DW4:FS151">
    <cfRule type="cellIs" dxfId="204" priority="203" operator="greaterThan">
      <formula>0</formula>
    </cfRule>
  </conditionalFormatting>
  <conditionalFormatting sqref="E154:G157 E2:G2 DI2:DK2">
    <cfRule type="cellIs" dxfId="203" priority="202" stopIfTrue="1" operator="equal">
      <formula>0</formula>
    </cfRule>
  </conditionalFormatting>
  <conditionalFormatting sqref="S6:BO151 S161:BO306 DW4:FS151">
    <cfRule type="cellIs" dxfId="202" priority="201" operator="greaterThan">
      <formula>0</formula>
    </cfRule>
  </conditionalFormatting>
  <conditionalFormatting sqref="E154:G157 E2:G2 DI2:DK2">
    <cfRule type="cellIs" dxfId="201" priority="200" stopIfTrue="1" operator="equal">
      <formula>0</formula>
    </cfRule>
  </conditionalFormatting>
  <conditionalFormatting sqref="S6:BO151 S161:BO306 DW4:FS151">
    <cfRule type="cellIs" dxfId="200" priority="199" operator="greaterThan">
      <formula>0</formula>
    </cfRule>
  </conditionalFormatting>
  <conditionalFormatting sqref="E154:G157 E2:G2 DI2:DK2">
    <cfRule type="cellIs" dxfId="199" priority="198" stopIfTrue="1" operator="equal">
      <formula>0</formula>
    </cfRule>
  </conditionalFormatting>
  <conditionalFormatting sqref="S6:BO151 S161:BO306 DW4:FS151">
    <cfRule type="cellIs" dxfId="198" priority="197" operator="greaterThan">
      <formula>0</formula>
    </cfRule>
  </conditionalFormatting>
  <conditionalFormatting sqref="E154:G157 E2:G2 DI2:DK2">
    <cfRule type="cellIs" dxfId="197" priority="196" stopIfTrue="1" operator="equal">
      <formula>0</formula>
    </cfRule>
  </conditionalFormatting>
  <conditionalFormatting sqref="S6:BO151 S161:BO306 DW4:FS151">
    <cfRule type="cellIs" dxfId="196" priority="195" operator="greaterThan">
      <formula>0</formula>
    </cfRule>
  </conditionalFormatting>
  <conditionalFormatting sqref="E154:G157 E2:G2 DI2:DK2">
    <cfRule type="cellIs" dxfId="195" priority="194" stopIfTrue="1" operator="equal">
      <formula>0</formula>
    </cfRule>
  </conditionalFormatting>
  <conditionalFormatting sqref="S6:BO151 S161:BO306 DW4:FS151">
    <cfRule type="cellIs" dxfId="194" priority="193" operator="greaterThan">
      <formula>0</formula>
    </cfRule>
  </conditionalFormatting>
  <conditionalFormatting sqref="E154:G157 E2:G2 DI2:DK2">
    <cfRule type="cellIs" dxfId="193" priority="192" stopIfTrue="1" operator="equal">
      <formula>0</formula>
    </cfRule>
  </conditionalFormatting>
  <conditionalFormatting sqref="S6:BO151 S161:BO306 DW4:FS151">
    <cfRule type="cellIs" dxfId="192" priority="191" operator="greaterThan">
      <formula>0</formula>
    </cfRule>
  </conditionalFormatting>
  <conditionalFormatting sqref="E154:G157 E2:G2 DI2:DK2">
    <cfRule type="cellIs" dxfId="191" priority="190" stopIfTrue="1" operator="equal">
      <formula>0</formula>
    </cfRule>
  </conditionalFormatting>
  <conditionalFormatting sqref="S6:BO151 S161:BO306 DW4:FS151">
    <cfRule type="cellIs" dxfId="190" priority="189" operator="greaterThan">
      <formula>0</formula>
    </cfRule>
  </conditionalFormatting>
  <conditionalFormatting sqref="E154:G157 E2:G2 DI2:DK2">
    <cfRule type="cellIs" dxfId="189" priority="188" stopIfTrue="1" operator="equal">
      <formula>0</formula>
    </cfRule>
  </conditionalFormatting>
  <conditionalFormatting sqref="S6:BO151 S161:BO306 DW4:FS151">
    <cfRule type="cellIs" dxfId="188" priority="187" operator="greaterThan">
      <formula>0</formula>
    </cfRule>
  </conditionalFormatting>
  <conditionalFormatting sqref="E154:G157 E2:G2 DI2:DK2">
    <cfRule type="cellIs" dxfId="187" priority="186" stopIfTrue="1" operator="equal">
      <formula>0</formula>
    </cfRule>
  </conditionalFormatting>
  <conditionalFormatting sqref="S6:BO151 S161:BO306 DW4:FS151">
    <cfRule type="cellIs" dxfId="186" priority="185" operator="greaterThan">
      <formula>0</formula>
    </cfRule>
  </conditionalFormatting>
  <conditionalFormatting sqref="E154:G157 E2:G2 DI2:DK2">
    <cfRule type="cellIs" dxfId="185" priority="184" stopIfTrue="1" operator="equal">
      <formula>0</formula>
    </cfRule>
  </conditionalFormatting>
  <conditionalFormatting sqref="S6:BO151 S161:BO306 DW4:FS151">
    <cfRule type="cellIs" dxfId="184" priority="183" operator="greaterThan">
      <formula>0</formula>
    </cfRule>
  </conditionalFormatting>
  <conditionalFormatting sqref="E154:G157 E2:G2 DI2:DK2">
    <cfRule type="cellIs" dxfId="183" priority="182" stopIfTrue="1" operator="equal">
      <formula>0</formula>
    </cfRule>
  </conditionalFormatting>
  <conditionalFormatting sqref="S6:BO151 S161:BO306 DW4:FS151">
    <cfRule type="cellIs" dxfId="182" priority="181" operator="greaterThan">
      <formula>0</formula>
    </cfRule>
  </conditionalFormatting>
  <conditionalFormatting sqref="E154:G157 E2:G2 DI2:DK2">
    <cfRule type="cellIs" dxfId="181" priority="180" stopIfTrue="1" operator="equal">
      <formula>0</formula>
    </cfRule>
  </conditionalFormatting>
  <conditionalFormatting sqref="S6:BO151 S161:BO306 DW4:FS151">
    <cfRule type="cellIs" dxfId="180" priority="179" operator="greaterThan">
      <formula>0</formula>
    </cfRule>
  </conditionalFormatting>
  <conditionalFormatting sqref="E154:G157 E2:G2 DI2:DK2">
    <cfRule type="cellIs" dxfId="179" priority="178" stopIfTrue="1" operator="equal">
      <formula>0</formula>
    </cfRule>
  </conditionalFormatting>
  <conditionalFormatting sqref="S6:BO151 S161:BO306 DW4:FS151">
    <cfRule type="cellIs" dxfId="178" priority="177" operator="greaterThan">
      <formula>0</formula>
    </cfRule>
  </conditionalFormatting>
  <conditionalFormatting sqref="E154:G157 E2:G2 DI2:DK2">
    <cfRule type="cellIs" dxfId="177" priority="176" stopIfTrue="1" operator="equal">
      <formula>0</formula>
    </cfRule>
  </conditionalFormatting>
  <conditionalFormatting sqref="S6:BO151 S161:BO306 DW4:FS151">
    <cfRule type="cellIs" dxfId="176" priority="175" operator="greaterThan">
      <formula>0</formula>
    </cfRule>
  </conditionalFormatting>
  <conditionalFormatting sqref="E154:G157 E2:G2 DI2:DK2">
    <cfRule type="cellIs" dxfId="175" priority="174" stopIfTrue="1" operator="equal">
      <formula>0</formula>
    </cfRule>
  </conditionalFormatting>
  <conditionalFormatting sqref="S6:BO151 S161:BO306 DW4:FS151">
    <cfRule type="cellIs" dxfId="174" priority="173" operator="greaterThan">
      <formula>0</formula>
    </cfRule>
  </conditionalFormatting>
  <conditionalFormatting sqref="E154:G157 E2:G2 DI2:DK2">
    <cfRule type="cellIs" dxfId="173" priority="172" stopIfTrue="1" operator="equal">
      <formula>0</formula>
    </cfRule>
  </conditionalFormatting>
  <conditionalFormatting sqref="S6:BO151 S161:BO306 DW4:FS151">
    <cfRule type="cellIs" dxfId="172" priority="171" operator="greaterThan">
      <formula>0</formula>
    </cfRule>
  </conditionalFormatting>
  <conditionalFormatting sqref="E154:G157 E2:G2 DI2:DK2">
    <cfRule type="cellIs" dxfId="171" priority="170" stopIfTrue="1" operator="equal">
      <formula>0</formula>
    </cfRule>
  </conditionalFormatting>
  <conditionalFormatting sqref="S6:BO151 S161:BO306 DW4:FS151">
    <cfRule type="cellIs" dxfId="170" priority="169" operator="greaterThan">
      <formula>0</formula>
    </cfRule>
  </conditionalFormatting>
  <conditionalFormatting sqref="E154:G157 E2:G2 DI2:DK2">
    <cfRule type="cellIs" dxfId="169" priority="168" stopIfTrue="1" operator="equal">
      <formula>0</formula>
    </cfRule>
  </conditionalFormatting>
  <conditionalFormatting sqref="S6:BO151 S161:BO306 DW4:FS151">
    <cfRule type="cellIs" dxfId="168" priority="167" operator="greaterThan">
      <formula>0</formula>
    </cfRule>
  </conditionalFormatting>
  <conditionalFormatting sqref="E154:G157 E2:G2 DI2:DK2">
    <cfRule type="cellIs" dxfId="167" priority="166" stopIfTrue="1" operator="equal">
      <formula>0</formula>
    </cfRule>
  </conditionalFormatting>
  <conditionalFormatting sqref="S6:BO151 S161:BO306 DW4:FS151">
    <cfRule type="cellIs" dxfId="166" priority="165" operator="greaterThan">
      <formula>0</formula>
    </cfRule>
  </conditionalFormatting>
  <conditionalFormatting sqref="E154:G157 E2:G2 DI2:DK2">
    <cfRule type="cellIs" dxfId="165" priority="164" stopIfTrue="1" operator="equal">
      <formula>0</formula>
    </cfRule>
  </conditionalFormatting>
  <conditionalFormatting sqref="S6:BO151 S161:BO306 DW4:FS151">
    <cfRule type="cellIs" dxfId="164" priority="163" operator="greaterThan">
      <formula>0</formula>
    </cfRule>
  </conditionalFormatting>
  <conditionalFormatting sqref="E154:G157 E2:G2 DI2:DK2">
    <cfRule type="cellIs" dxfId="163" priority="162" stopIfTrue="1" operator="equal">
      <formula>0</formula>
    </cfRule>
  </conditionalFormatting>
  <conditionalFormatting sqref="S6:BO151 S161:BO306 DW4:FS151">
    <cfRule type="cellIs" dxfId="162" priority="161" operator="greaterThan">
      <formula>0</formula>
    </cfRule>
  </conditionalFormatting>
  <conditionalFormatting sqref="E154:G157 E2:G2 DI2:DK2">
    <cfRule type="cellIs" dxfId="161" priority="160" stopIfTrue="1" operator="equal">
      <formula>0</formula>
    </cfRule>
  </conditionalFormatting>
  <conditionalFormatting sqref="S6:BO151 S161:BO306 DW4:FS151">
    <cfRule type="cellIs" dxfId="160" priority="159" operator="greaterThan">
      <formula>0</formula>
    </cfRule>
  </conditionalFormatting>
  <conditionalFormatting sqref="E154:G157 E2:G2 DI2:DK2">
    <cfRule type="cellIs" dxfId="159" priority="158" stopIfTrue="1" operator="equal">
      <formula>0</formula>
    </cfRule>
  </conditionalFormatting>
  <conditionalFormatting sqref="S6:BO151 S161:BO306 DW4:FS151">
    <cfRule type="cellIs" dxfId="158" priority="157" operator="greaterThan">
      <formula>0</formula>
    </cfRule>
  </conditionalFormatting>
  <conditionalFormatting sqref="E154:G157 E2:G2 DI2:DK2">
    <cfRule type="cellIs" dxfId="157" priority="156" stopIfTrue="1" operator="equal">
      <formula>0</formula>
    </cfRule>
  </conditionalFormatting>
  <conditionalFormatting sqref="S6:BO151 S161:BO306 DW4:FS151">
    <cfRule type="cellIs" dxfId="156" priority="155" operator="greaterThan">
      <formula>0</formula>
    </cfRule>
  </conditionalFormatting>
  <conditionalFormatting sqref="E154:G157 E2:G2 DI2:DK2">
    <cfRule type="cellIs" dxfId="155" priority="154" stopIfTrue="1" operator="equal">
      <formula>0</formula>
    </cfRule>
  </conditionalFormatting>
  <conditionalFormatting sqref="S6:BO151 S161:BO306 DW4:FS151">
    <cfRule type="cellIs" dxfId="154" priority="153" operator="greaterThan">
      <formula>0</formula>
    </cfRule>
  </conditionalFormatting>
  <conditionalFormatting sqref="E154:G157 E2:G2 DI2:DK2">
    <cfRule type="cellIs" dxfId="153" priority="152" stopIfTrue="1" operator="equal">
      <formula>0</formula>
    </cfRule>
  </conditionalFormatting>
  <conditionalFormatting sqref="S6:BO151 S161:BO306 DW4:FS151">
    <cfRule type="cellIs" dxfId="152" priority="151" operator="greaterThan">
      <formula>0</formula>
    </cfRule>
  </conditionalFormatting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48:G151 E2:G2 DI2:DK2">
    <cfRule type="cellIs" dxfId="65" priority="64" stopIfTrue="1" operator="equal">
      <formula>0</formula>
    </cfRule>
  </conditionalFormatting>
  <conditionalFormatting sqref="S153:BO294 S4:BO145 DW4:FS145">
    <cfRule type="cellIs" dxfId="64" priority="63" operator="greaterThan">
      <formula>0</formula>
    </cfRule>
  </conditionalFormatting>
  <conditionalFormatting sqref="E148:G151 E2:G2 DI2:DK2">
    <cfRule type="cellIs" dxfId="63" priority="62" stopIfTrue="1" operator="equal">
      <formula>0</formula>
    </cfRule>
  </conditionalFormatting>
  <conditionalFormatting sqref="S153:BO294 S4:BO145 DW4:FS145">
    <cfRule type="cellIs" dxfId="62" priority="61" operator="greaterThan">
      <formula>0</formula>
    </cfRule>
  </conditionalFormatting>
  <conditionalFormatting sqref="E148:G151 E2:G2 DI2:DK2">
    <cfRule type="cellIs" dxfId="61" priority="60" stopIfTrue="1" operator="equal">
      <formula>0</formula>
    </cfRule>
  </conditionalFormatting>
  <conditionalFormatting sqref="S153:BO294 S4:BO145 DW4:FS145">
    <cfRule type="cellIs" dxfId="60" priority="59" operator="greaterThan">
      <formula>0</formula>
    </cfRule>
  </conditionalFormatting>
  <conditionalFormatting sqref="E148:G151 E2:G2 DI2:DK2">
    <cfRule type="cellIs" dxfId="59" priority="58" stopIfTrue="1" operator="equal">
      <formula>0</formula>
    </cfRule>
  </conditionalFormatting>
  <conditionalFormatting sqref="S153:BO294 S4:BO145 DW4:FS145">
    <cfRule type="cellIs" dxfId="58" priority="57" operator="greaterThan">
      <formula>0</formula>
    </cfRule>
  </conditionalFormatting>
  <conditionalFormatting sqref="E148:G151 E2:G2 DI2:DK2">
    <cfRule type="cellIs" dxfId="57" priority="56" stopIfTrue="1" operator="equal">
      <formula>0</formula>
    </cfRule>
  </conditionalFormatting>
  <conditionalFormatting sqref="S153:BO294 S4:BO145 DW4:FS145">
    <cfRule type="cellIs" dxfId="56" priority="55" operator="greaterThan">
      <formula>0</formula>
    </cfRule>
  </conditionalFormatting>
  <conditionalFormatting sqref="E148:G151 E2:G2 DI2:DK2">
    <cfRule type="cellIs" dxfId="55" priority="54" stopIfTrue="1" operator="equal">
      <formula>0</formula>
    </cfRule>
  </conditionalFormatting>
  <conditionalFormatting sqref="S153:BO294 S4:BO145 DW4:FS145">
    <cfRule type="cellIs" dxfId="54" priority="53" operator="greaterThan">
      <formula>0</formula>
    </cfRule>
  </conditionalFormatting>
  <conditionalFormatting sqref="E148:G151 E2:G2 DI2:DK2">
    <cfRule type="cellIs" dxfId="53" priority="52" stopIfTrue="1" operator="equal">
      <formula>0</formula>
    </cfRule>
  </conditionalFormatting>
  <conditionalFormatting sqref="S153:BO294 S4:BO145 DW4:FS145">
    <cfRule type="cellIs" dxfId="52" priority="51" operator="greaterThan">
      <formula>0</formula>
    </cfRule>
  </conditionalFormatting>
  <conditionalFormatting sqref="E148:G151 E2:G2 DI2:DK2">
    <cfRule type="cellIs" dxfId="51" priority="50" stopIfTrue="1" operator="equal">
      <formula>0</formula>
    </cfRule>
  </conditionalFormatting>
  <conditionalFormatting sqref="S153:BO294 S4:BO145 DW4:FS145">
    <cfRule type="cellIs" dxfId="50" priority="49" operator="greaterThan">
      <formula>0</formula>
    </cfRule>
  </conditionalFormatting>
  <conditionalFormatting sqref="E148:G151 E2:G2 DI2:DK2">
    <cfRule type="cellIs" dxfId="49" priority="48" stopIfTrue="1" operator="equal">
      <formula>0</formula>
    </cfRule>
  </conditionalFormatting>
  <conditionalFormatting sqref="S153:BO294 S4:BO145 DW4:FS145">
    <cfRule type="cellIs" dxfId="48" priority="47" operator="greaterThan">
      <formula>0</formula>
    </cfRule>
  </conditionalFormatting>
  <conditionalFormatting sqref="E148:G151 E2:G2 DI2:DK2">
    <cfRule type="cellIs" dxfId="47" priority="46" stopIfTrue="1" operator="equal">
      <formula>0</formula>
    </cfRule>
  </conditionalFormatting>
  <conditionalFormatting sqref="S153:BO294 S4:BO145 DW4:FS145">
    <cfRule type="cellIs" dxfId="46" priority="45" operator="greaterThan">
      <formula>0</formula>
    </cfRule>
  </conditionalFormatting>
  <conditionalFormatting sqref="E148:G151 E2:G2 DI2:DK2">
    <cfRule type="cellIs" dxfId="45" priority="44" stopIfTrue="1" operator="equal">
      <formula>0</formula>
    </cfRule>
  </conditionalFormatting>
  <conditionalFormatting sqref="S153:BO294 S4:BO145 DW4:FS145">
    <cfRule type="cellIs" dxfId="44" priority="43" operator="greaterThan">
      <formula>0</formula>
    </cfRule>
  </conditionalFormatting>
  <conditionalFormatting sqref="E148:G151 E2:G2 DI2:DK2">
    <cfRule type="cellIs" dxfId="43" priority="42" stopIfTrue="1" operator="equal">
      <formula>0</formula>
    </cfRule>
  </conditionalFormatting>
  <conditionalFormatting sqref="S153:BO294 S4:BO145 DW4:FS145">
    <cfRule type="cellIs" dxfId="42" priority="41" operator="greaterThan">
      <formula>0</formula>
    </cfRule>
  </conditionalFormatting>
  <conditionalFormatting sqref="E148:G151 E2:G2 DI2:DK2">
    <cfRule type="cellIs" dxfId="41" priority="40" stopIfTrue="1" operator="equal">
      <formula>0</formula>
    </cfRule>
  </conditionalFormatting>
  <conditionalFormatting sqref="S153:BO294 S4:BO145 DW4:FS145">
    <cfRule type="cellIs" dxfId="40" priority="39" operator="greaterThan">
      <formula>0</formula>
    </cfRule>
  </conditionalFormatting>
  <conditionalFormatting sqref="E148:G151 E2:G2 DI2:DK2">
    <cfRule type="cellIs" dxfId="39" priority="38" stopIfTrue="1" operator="equal">
      <formula>0</formula>
    </cfRule>
  </conditionalFormatting>
  <conditionalFormatting sqref="S153:BO294 S4:BO145 DW4:FS145">
    <cfRule type="cellIs" dxfId="38" priority="37" operator="greaterThan">
      <formula>0</formula>
    </cfRule>
  </conditionalFormatting>
  <conditionalFormatting sqref="E148:G151 E2:G2 DI2:DK2">
    <cfRule type="cellIs" dxfId="37" priority="36" stopIfTrue="1" operator="equal">
      <formula>0</formula>
    </cfRule>
  </conditionalFormatting>
  <conditionalFormatting sqref="S153:BO294 S4:BO145 DW4:FS145">
    <cfRule type="cellIs" dxfId="36" priority="35" operator="greaterThan">
      <formula>0</formula>
    </cfRule>
  </conditionalFormatting>
  <conditionalFormatting sqref="E148:G151 E2:G2 DI2:DK2">
    <cfRule type="cellIs" dxfId="35" priority="34" stopIfTrue="1" operator="equal">
      <formula>0</formula>
    </cfRule>
  </conditionalFormatting>
  <conditionalFormatting sqref="S153:BO294 S4:BO145 DW4:FS145">
    <cfRule type="cellIs" dxfId="34" priority="33" operator="greaterThan">
      <formula>0</formula>
    </cfRule>
  </conditionalFormatting>
  <conditionalFormatting sqref="E148:G151 E2:G2 DI2:DK2">
    <cfRule type="cellIs" dxfId="33" priority="32" stopIfTrue="1" operator="equal">
      <formula>0</formula>
    </cfRule>
  </conditionalFormatting>
  <conditionalFormatting sqref="S153:BO294 S4:BO145 DW4:FS145">
    <cfRule type="cellIs" dxfId="32" priority="31" operator="greaterThan">
      <formula>0</formula>
    </cfRule>
  </conditionalFormatting>
  <conditionalFormatting sqref="E148:G151 E2:G2 DI2:DK2">
    <cfRule type="cellIs" dxfId="31" priority="30" stopIfTrue="1" operator="equal">
      <formula>0</formula>
    </cfRule>
  </conditionalFormatting>
  <conditionalFormatting sqref="S153:BO294 S4:BO145 DW4:FS145">
    <cfRule type="cellIs" dxfId="30" priority="29" operator="greaterThan">
      <formula>0</formula>
    </cfRule>
  </conditionalFormatting>
  <conditionalFormatting sqref="E148:G151 E2:G2 DI2:DK2">
    <cfRule type="cellIs" dxfId="29" priority="28" stopIfTrue="1" operator="equal">
      <formula>0</formula>
    </cfRule>
  </conditionalFormatting>
  <conditionalFormatting sqref="S153:BO294 S4:BO145 DW4:FS145">
    <cfRule type="cellIs" dxfId="28" priority="27" operator="greaterThan">
      <formula>0</formula>
    </cfRule>
  </conditionalFormatting>
  <conditionalFormatting sqref="E148:G151 E2:G2 DI2:DK2">
    <cfRule type="cellIs" dxfId="27" priority="26" stopIfTrue="1" operator="equal">
      <formula>0</formula>
    </cfRule>
  </conditionalFormatting>
  <conditionalFormatting sqref="S153:BO294 S4:BO145 DW4:FS145">
    <cfRule type="cellIs" dxfId="26" priority="25" operator="greaterThan">
      <formula>0</formula>
    </cfRule>
  </conditionalFormatting>
  <conditionalFormatting sqref="E148:G151 E2:G2 DI2:DK2">
    <cfRule type="cellIs" dxfId="25" priority="24" stopIfTrue="1" operator="equal">
      <formula>0</formula>
    </cfRule>
  </conditionalFormatting>
  <conditionalFormatting sqref="S153:BO294 S4:BO145 DW4:FS145">
    <cfRule type="cellIs" dxfId="24" priority="23" operator="greaterThan">
      <formula>0</formula>
    </cfRule>
  </conditionalFormatting>
  <conditionalFormatting sqref="E150:G153 E2:G2 DI2:DK2">
    <cfRule type="cellIs" dxfId="23" priority="22" stopIfTrue="1" operator="equal">
      <formula>0</formula>
    </cfRule>
  </conditionalFormatting>
  <conditionalFormatting sqref="S4:BO147 S155:BO298 DW4:FS147">
    <cfRule type="cellIs" dxfId="22" priority="21" operator="greaterThan">
      <formula>0</formula>
    </cfRule>
  </conditionalFormatting>
  <conditionalFormatting sqref="E150:G153 E2:G2 DI2:DK2">
    <cfRule type="cellIs" dxfId="21" priority="20" stopIfTrue="1" operator="equal">
      <formula>0</formula>
    </cfRule>
  </conditionalFormatting>
  <conditionalFormatting sqref="S4:BO147 S155:BO298 DW4:FS147">
    <cfRule type="cellIs" dxfId="20" priority="19" operator="greaterThan">
      <formula>0</formula>
    </cfRule>
  </conditionalFormatting>
  <conditionalFormatting sqref="E150:G153 E2:G2 DI2:DK2">
    <cfRule type="cellIs" dxfId="19" priority="18" stopIfTrue="1" operator="equal">
      <formula>0</formula>
    </cfRule>
  </conditionalFormatting>
  <conditionalFormatting sqref="S4:BO147 S155:BO298 DW4:FS147">
    <cfRule type="cellIs" dxfId="18" priority="17" operator="greaterThan">
      <formula>0</formula>
    </cfRule>
  </conditionalFormatting>
  <conditionalFormatting sqref="E150:G153 E2:G2 DI2:DK2">
    <cfRule type="cellIs" dxfId="17" priority="16" stopIfTrue="1" operator="equal">
      <formula>0</formula>
    </cfRule>
  </conditionalFormatting>
  <conditionalFormatting sqref="S4:BO147 S155:BO298 DW4:FS147">
    <cfRule type="cellIs" dxfId="16" priority="15" operator="greaterThan">
      <formula>0</formula>
    </cfRule>
  </conditionalFormatting>
  <conditionalFormatting sqref="E150:G153 E2:G2 DI2:DK2">
    <cfRule type="cellIs" dxfId="15" priority="14" stopIfTrue="1" operator="equal">
      <formula>0</formula>
    </cfRule>
  </conditionalFormatting>
  <conditionalFormatting sqref="S4:BO147 S155:BO298 DW4:FS147">
    <cfRule type="cellIs" dxfId="14" priority="13" operator="greaterThan">
      <formula>0</formula>
    </cfRule>
  </conditionalFormatting>
  <conditionalFormatting sqref="E150:G153 E2:G2 DI2:DK2">
    <cfRule type="cellIs" dxfId="13" priority="12" stopIfTrue="1" operator="equal">
      <formula>0</formula>
    </cfRule>
  </conditionalFormatting>
  <conditionalFormatting sqref="S4:BO147 S155:BO298 DW4:FS147">
    <cfRule type="cellIs" dxfId="12" priority="11" operator="greaterThan">
      <formula>0</formula>
    </cfRule>
  </conditionalFormatting>
  <conditionalFormatting sqref="E150:G153 E2:G2 DI2:DK2">
    <cfRule type="cellIs" dxfId="11" priority="10" stopIfTrue="1" operator="equal">
      <formula>0</formula>
    </cfRule>
  </conditionalFormatting>
  <conditionalFormatting sqref="S4:BO147 S155:BO298 DW4:FS147">
    <cfRule type="cellIs" dxfId="10" priority="9" operator="greaterThan">
      <formula>0</formula>
    </cfRule>
  </conditionalFormatting>
  <conditionalFormatting sqref="E150:G153 E2:G2 DI2:DK2">
    <cfRule type="cellIs" dxfId="9" priority="8" stopIfTrue="1" operator="equal">
      <formula>0</formula>
    </cfRule>
  </conditionalFormatting>
  <conditionalFormatting sqref="S4:BO147 S155:BO298 DW4:FS147">
    <cfRule type="cellIs" dxfId="8" priority="7" operator="greaterThan">
      <formula>0</formula>
    </cfRule>
  </conditionalFormatting>
  <conditionalFormatting sqref="E150:G153 E2:G2 DI2:DK2">
    <cfRule type="cellIs" dxfId="7" priority="6" stopIfTrue="1" operator="equal">
      <formula>0</formula>
    </cfRule>
  </conditionalFormatting>
  <conditionalFormatting sqref="S4:BO147 S155:BO298 DW4:FS147">
    <cfRule type="cellIs" dxfId="6" priority="5" operator="greaterThan">
      <formula>0</formula>
    </cfRule>
  </conditionalFormatting>
  <conditionalFormatting sqref="E150:G153 E2:G2 DI2:DK2">
    <cfRule type="cellIs" dxfId="5" priority="4" stopIfTrue="1" operator="equal">
      <formula>0</formula>
    </cfRule>
  </conditionalFormatting>
  <conditionalFormatting sqref="S4:BO147 S155:BO298 DW4:FS147">
    <cfRule type="cellIs" dxfId="4" priority="3" operator="greaterThan">
      <formula>0</formula>
    </cfRule>
  </conditionalFormatting>
  <conditionalFormatting sqref="E150:G153 E2:G2 DI2:DK2">
    <cfRule type="cellIs" dxfId="3" priority="2" stopIfTrue="1" operator="equal">
      <formula>0</formula>
    </cfRule>
  </conditionalFormatting>
  <conditionalFormatting sqref="S4:BO147 S155:BO298 DW4:FS147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2017-06-21T02:05:55Z</dcterms:modified>
</cp:coreProperties>
</file>