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G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G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G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G174"/>
  <c r="G295" s="1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G19"/>
  <c r="DK19" s="1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L6"/>
  <c r="DH6"/>
  <c r="DJ6" s="1"/>
  <c r="DN6" s="1"/>
  <c r="DC6"/>
  <c r="DB6"/>
  <c r="DA6"/>
  <c r="CZ6"/>
  <c r="CY6"/>
  <c r="CX6"/>
  <c r="CW6"/>
  <c r="CV6"/>
  <c r="CU6"/>
  <c r="CT6"/>
  <c r="CS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BD6"/>
  <c r="FH6" s="1"/>
  <c r="I6"/>
  <c r="L6" s="1"/>
  <c r="BR6" s="1"/>
  <c r="H6"/>
  <c r="G6"/>
  <c r="DK6" s="1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L5"/>
  <c r="DH5"/>
  <c r="DJ5" s="1"/>
  <c r="DN5" s="1"/>
  <c r="DC5"/>
  <c r="DB5"/>
  <c r="DA5"/>
  <c r="CZ5"/>
  <c r="CY5"/>
  <c r="CX5"/>
  <c r="CW5"/>
  <c r="CV5"/>
  <c r="CU5"/>
  <c r="CT5"/>
  <c r="CS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BD5"/>
  <c r="BD146" s="1"/>
  <c r="I5"/>
  <c r="L5" s="1"/>
  <c r="BR5" s="1"/>
  <c r="H5"/>
  <c r="G5"/>
  <c r="G146" s="1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G4"/>
  <c r="FG146" s="1"/>
  <c r="FF4"/>
  <c r="FF146" s="1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L4"/>
  <c r="DL146" s="1"/>
  <c r="DK4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L146" s="1"/>
  <c r="H4"/>
  <c r="H146" s="1"/>
  <c r="F4"/>
  <c r="F146" s="1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GV6"/>
  <c r="DM6"/>
  <c r="DP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FT5"/>
  <c r="FU5"/>
  <c r="FX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P19"/>
  <c r="FT19"/>
  <c r="FU19"/>
  <c r="FV19"/>
  <c r="FX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J4"/>
  <c r="K4"/>
  <c r="L4"/>
  <c r="BR4" s="1"/>
  <c r="DJ4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R146"/>
  <c r="CR5"/>
  <c r="DK5"/>
  <c r="DK146" s="1"/>
  <c r="FH5"/>
  <c r="CR6"/>
  <c r="DP61"/>
  <c r="FT61"/>
  <c r="FU61"/>
  <c r="FV61"/>
  <c r="FX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P146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C7" i="86"/>
  <c r="C8" s="1"/>
  <c r="B7"/>
  <c r="B8" s="1"/>
  <c r="BQ294" i="87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GV5"/>
  <c r="DM5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FH146"/>
  <c r="GV146" s="1"/>
  <c r="DY150"/>
  <c r="DS61"/>
  <c r="FY61" s="1"/>
  <c r="DS19"/>
  <c r="FY19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P5"/>
  <c r="DM146"/>
  <c r="DP146" s="1"/>
  <c r="FV146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FV5" l="1"/>
  <c r="DS5"/>
  <c r="FY5" s="1"/>
  <c r="DS4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<sst xmlns="http://schemas.openxmlformats.org/spreadsheetml/2006/main" count="1007" uniqueCount="241">
  <si>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</si>
  <si>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</si>
  <si>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</si>
  <si>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</si>
  <si>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</si>
  <si>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</si>
  <si>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</si>
  <si>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</si>
  <si>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</si>
  <si>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</si>
  <si>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</si>
  <si>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</si>
  <si>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</si>
  <si>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</si>
  <si>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</si>
  <si>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</si>
  <si>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</si>
  <si>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</si>
  <si>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</si>
  <si>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</si>
  <si>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</si>
  <si>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</si>
  <si>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</si>
  <si>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</si>
  <si>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</si>
  <si>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</si>
  <si>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</si>
  <si>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</si>
  <si>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</si>
  <si>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</si>
  <si>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</si>
  <si>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</si>
  <si>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</si>
  <si>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</si>
  <si>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</si>
  <si>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</si>
  <si>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</si>
  <si>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</si>
  <si>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</si>
  <si>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</si>
  <si>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</si>
  <si>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</si>
  <si>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</si>
  <si>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</si>
  <si>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</si>
  <si>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</si>
  <si>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</si>
  <si>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</si>
  <si>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</si>
  <si>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</si>
  <si>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</si>
  <si>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</si>
  <si>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</si>
  <si>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</si>
  <si>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</si>
  <si>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25g乳酸玉米</t>
    <phoneticPr fontId="1" type="noConversion"/>
  </si>
  <si>
    <t>烂糖、气泡</t>
    <phoneticPr fontId="1" type="noConversion"/>
  </si>
  <si>
    <t>偏膜、气泡</t>
    <phoneticPr fontId="1" type="noConversion"/>
  </si>
  <si>
    <t>25g乳酸草莓</t>
    <phoneticPr fontId="1" type="noConversion"/>
  </si>
  <si>
    <t>气泡、烂糖</t>
    <phoneticPr fontId="1" type="noConversion"/>
  </si>
  <si>
    <t>30g钙铁锌蔓越莓</t>
    <phoneticPr fontId="1" type="noConversion"/>
  </si>
  <si>
    <t>B</t>
    <phoneticPr fontId="1" type="noConversion"/>
  </si>
  <si>
    <t>36g情人心语哈密瓜</t>
    <phoneticPr fontId="1" type="noConversion"/>
  </si>
  <si>
    <t>气泡、斜料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</si>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</sst>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</cellXfs>
  <cellStyles count="3">
    <cellStyle name="常规" xfId="0" builtinId="0"/>
    <cellStyle name="常规 2" xfId="2"/>
    <cellStyle name="常规_Sheet1" xfId="1"/>
  </cellStyles>
  <dxfs count="15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样表"/>
    </sheetNames>
    <sheetDataSet>
      <sheetData sheetId="0"/>
      <sheetData sheetId="1">
        <row r="146">
          <cell r="J146">
            <v>11082.975000000002</v>
          </cell>
          <cell r="K146">
            <v>0.19940494316733545</v>
          </cell>
          <cell r="L146">
            <v>0.33469208328337924</v>
          </cell>
          <cell r="M146">
            <v>0.32757666601251023</v>
          </cell>
          <cell r="P146">
            <v>0</v>
          </cell>
          <cell r="Q146">
            <v>0.125241913836312</v>
          </cell>
        </row>
        <row r="295">
          <cell r="J295">
            <v>10378.1</v>
          </cell>
          <cell r="K295">
            <v>0.53670710438326863</v>
          </cell>
          <cell r="L295">
            <v>0</v>
          </cell>
          <cell r="M295">
            <v>0.73869446237750636</v>
          </cell>
          <cell r="P295">
            <v>9.635675123577532E-2</v>
          </cell>
          <cell r="Q295">
            <v>0.57669130187606599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>
        <row r="19">
          <cell r="L19">
            <v>5046</v>
          </cell>
        </row>
        <row r="20">
          <cell r="L20">
            <v>2018.4</v>
          </cell>
        </row>
        <row r="41">
          <cell r="L41">
            <v>2480.31</v>
          </cell>
        </row>
        <row r="42">
          <cell r="L42">
            <v>2944.8</v>
          </cell>
        </row>
        <row r="77">
          <cell r="L77">
            <v>2444</v>
          </cell>
        </row>
        <row r="78">
          <cell r="L78">
            <v>2444</v>
          </cell>
        </row>
        <row r="79">
          <cell r="L79">
            <v>2444</v>
          </cell>
        </row>
        <row r="90">
          <cell r="L90">
            <v>5443.2</v>
          </cell>
        </row>
        <row r="91">
          <cell r="L91">
            <v>3024</v>
          </cell>
        </row>
        <row r="109">
          <cell r="L109">
            <v>4328</v>
          </cell>
        </row>
        <row r="130">
          <cell r="L130">
            <v>2938.5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77"/>
      <c r="E2" s="78" t="s">
        <v>26</v>
      </c>
      <c r="F2" s="79" t="s">
        <v>27</v>
      </c>
      <c r="G2" s="80"/>
      <c r="H2" s="83" t="s">
        <v>28</v>
      </c>
      <c r="I2" s="84"/>
      <c r="J2" s="84"/>
      <c r="K2" s="84"/>
      <c r="L2" s="84"/>
      <c r="M2" s="84"/>
      <c r="N2" s="85"/>
    </row>
    <row r="3" spans="1:14" s="17" customFormat="1" ht="33.75" customHeight="1">
      <c r="A3" s="12" t="s">
        <v>29</v>
      </c>
      <c r="B3" s="15">
        <f>+'[1]3'!$J$146</f>
        <v>11082.975000000002</v>
      </c>
      <c r="C3" s="15">
        <f>+'[1]3'!$J$295</f>
        <v>10378.1</v>
      </c>
      <c r="D3" s="77"/>
      <c r="E3" s="78"/>
      <c r="F3" s="81"/>
      <c r="G3" s="82"/>
      <c r="H3" s="55" t="s">
        <v>30</v>
      </c>
      <c r="I3" s="55" t="s">
        <v>31</v>
      </c>
      <c r="J3" s="86" t="s">
        <v>32</v>
      </c>
      <c r="K3" s="87"/>
      <c r="L3" s="55" t="s">
        <v>33</v>
      </c>
      <c r="M3" s="86" t="s">
        <v>34</v>
      </c>
      <c r="N3" s="87"/>
    </row>
    <row r="4" spans="1:14" s="17" customFormat="1" ht="33" customHeight="1">
      <c r="A4" s="13" t="s">
        <v>35</v>
      </c>
      <c r="B4" s="15">
        <f>+'[1]3'!$M$146</f>
        <v>0.32757666601251023</v>
      </c>
      <c r="C4" s="15">
        <f>+'[1]3'!$M$295</f>
        <v>0.73869446237750636</v>
      </c>
      <c r="D4" s="77"/>
      <c r="E4" s="71" t="s">
        <v>54</v>
      </c>
      <c r="F4" s="88" t="s">
        <v>55</v>
      </c>
      <c r="G4" s="88"/>
      <c r="H4" s="18">
        <v>0.3</v>
      </c>
      <c r="I4" s="18">
        <v>0.32</v>
      </c>
      <c r="J4" s="86" t="s">
        <v>56</v>
      </c>
      <c r="K4" s="87"/>
      <c r="L4" s="18">
        <v>0.5</v>
      </c>
      <c r="M4" s="86" t="s">
        <v>57</v>
      </c>
      <c r="N4" s="87"/>
    </row>
    <row r="5" spans="1:14" s="17" customFormat="1" ht="33" customHeight="1">
      <c r="A5" s="13" t="s">
        <v>31</v>
      </c>
      <c r="B5" s="15">
        <f>+'[1]3'!$K$146</f>
        <v>0.19940494316733545</v>
      </c>
      <c r="C5" s="15">
        <f>+'[1]3'!$K$295</f>
        <v>0.53670710438326863</v>
      </c>
      <c r="D5" s="77"/>
      <c r="E5" s="71" t="s">
        <v>54</v>
      </c>
      <c r="F5" s="88" t="s">
        <v>58</v>
      </c>
      <c r="G5" s="88"/>
      <c r="H5" s="18">
        <v>0.3</v>
      </c>
      <c r="I5" s="18">
        <v>0.2</v>
      </c>
      <c r="J5" s="86" t="s">
        <v>59</v>
      </c>
      <c r="K5" s="87"/>
      <c r="L5" s="18">
        <v>0.38</v>
      </c>
      <c r="M5" s="86" t="s">
        <v>57</v>
      </c>
      <c r="N5" s="87"/>
    </row>
    <row r="6" spans="1:14" s="17" customFormat="1" ht="33" customHeight="1">
      <c r="A6" s="13" t="s">
        <v>36</v>
      </c>
      <c r="B6" s="15">
        <f>+'[1]3'!$L$146</f>
        <v>0.33469208328337924</v>
      </c>
      <c r="C6" s="15">
        <f>+'[1]3'!$L$295</f>
        <v>0</v>
      </c>
      <c r="D6" s="77"/>
      <c r="E6" s="71" t="s">
        <v>54</v>
      </c>
      <c r="F6" s="88" t="s">
        <v>60</v>
      </c>
      <c r="G6" s="88"/>
      <c r="H6" s="18">
        <v>0.35</v>
      </c>
      <c r="I6" s="18">
        <v>0.23</v>
      </c>
      <c r="J6" s="86" t="s">
        <v>59</v>
      </c>
      <c r="K6" s="87"/>
      <c r="L6" s="18">
        <v>0.15</v>
      </c>
      <c r="M6" s="86" t="s">
        <v>57</v>
      </c>
      <c r="N6" s="87"/>
    </row>
    <row r="7" spans="1:14" s="17" customFormat="1" ht="33" customHeight="1">
      <c r="A7" s="13" t="s">
        <v>37</v>
      </c>
      <c r="B7" s="15">
        <f>+B5+B6</f>
        <v>0.53409702645071466</v>
      </c>
      <c r="C7" s="15">
        <f>+C5+C6</f>
        <v>0.53670710438326863</v>
      </c>
      <c r="D7" s="77"/>
      <c r="E7" s="71" t="s">
        <v>61</v>
      </c>
      <c r="F7" s="89" t="s">
        <v>62</v>
      </c>
      <c r="G7" s="90"/>
      <c r="H7" s="18">
        <v>0.8</v>
      </c>
      <c r="I7" s="19">
        <v>2.21</v>
      </c>
      <c r="J7" s="86" t="s">
        <v>63</v>
      </c>
      <c r="K7" s="87"/>
      <c r="L7" s="18">
        <v>0</v>
      </c>
      <c r="M7" s="86"/>
      <c r="N7" s="87"/>
    </row>
    <row r="8" spans="1:14" s="17" customFormat="1" ht="33" customHeight="1">
      <c r="A8" s="13" t="s">
        <v>38</v>
      </c>
      <c r="B8" s="16">
        <f>+B7-B4</f>
        <v>0.20652036043820443</v>
      </c>
      <c r="C8" s="16">
        <f>+C7-C4</f>
        <v>-0.20198735799423773</v>
      </c>
      <c r="D8" s="77"/>
      <c r="E8" s="70"/>
      <c r="F8" s="89"/>
      <c r="G8" s="90"/>
      <c r="H8" s="18"/>
      <c r="I8" s="18"/>
      <c r="J8" s="86"/>
      <c r="K8" s="87"/>
      <c r="L8" s="18"/>
      <c r="M8" s="86"/>
      <c r="N8" s="87"/>
    </row>
    <row r="9" spans="1:14" s="17" customFormat="1" ht="33" customHeight="1">
      <c r="A9" s="12" t="s">
        <v>39</v>
      </c>
      <c r="B9" s="16">
        <f>+'[1]3'!$Q$146</f>
        <v>0.125241913836312</v>
      </c>
      <c r="C9" s="16">
        <f>+'[1]3'!$Q$295</f>
        <v>0.57669130187606599</v>
      </c>
      <c r="D9" s="77"/>
      <c r="E9" s="69"/>
      <c r="F9" s="89"/>
      <c r="G9" s="90"/>
      <c r="H9" s="18"/>
      <c r="I9" s="18"/>
      <c r="J9" s="86"/>
      <c r="K9" s="87"/>
      <c r="L9" s="55"/>
      <c r="M9" s="86"/>
      <c r="N9" s="87"/>
    </row>
    <row r="10" spans="1:14" s="17" customFormat="1" ht="33" customHeight="1">
      <c r="A10" s="12" t="s">
        <v>43</v>
      </c>
      <c r="B10" s="16">
        <f>+'[1]3'!$P$146</f>
        <v>0</v>
      </c>
      <c r="C10" s="16">
        <f>+'[1]3'!$P$295</f>
        <v>9.635675123577532E-2</v>
      </c>
      <c r="D10" s="77"/>
      <c r="E10" s="68"/>
      <c r="F10" s="89"/>
      <c r="G10" s="90"/>
      <c r="H10" s="18"/>
      <c r="I10" s="18"/>
      <c r="J10" s="86"/>
      <c r="K10" s="87"/>
      <c r="L10" s="55"/>
      <c r="M10" s="86"/>
      <c r="N10" s="87"/>
    </row>
    <row r="11" spans="1:14" s="17" customFormat="1" ht="33" customHeight="1">
      <c r="A11" s="51"/>
      <c r="B11" s="51"/>
      <c r="C11" s="51"/>
      <c r="D11" s="77"/>
      <c r="E11" s="68"/>
      <c r="F11" s="89"/>
      <c r="G11" s="90"/>
      <c r="H11" s="18"/>
      <c r="I11" s="18"/>
      <c r="J11" s="86"/>
      <c r="K11" s="87"/>
      <c r="L11" s="55"/>
      <c r="M11" s="86"/>
      <c r="N11" s="87"/>
    </row>
    <row r="12" spans="1:14" s="17" customFormat="1" ht="33" customHeight="1">
      <c r="A12" s="12"/>
      <c r="B12" s="16"/>
      <c r="C12" s="16"/>
      <c r="D12" s="77"/>
      <c r="E12" s="68"/>
      <c r="F12" s="89"/>
      <c r="G12" s="90"/>
      <c r="H12" s="18"/>
      <c r="I12" s="18"/>
      <c r="J12" s="86"/>
      <c r="K12" s="87"/>
      <c r="L12" s="55"/>
      <c r="M12" s="86"/>
      <c r="N12" s="87"/>
    </row>
    <row r="13" spans="1:14" s="17" customFormat="1" ht="33" customHeight="1">
      <c r="A13" s="14"/>
      <c r="B13" s="16"/>
      <c r="C13" s="16"/>
      <c r="D13" s="77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77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77"/>
      <c r="E15" s="19" t="s">
        <v>42</v>
      </c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5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E299" sqref="E299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16" t="s">
        <v>64</v>
      </c>
      <c r="B1" s="116"/>
      <c r="C1" s="116"/>
      <c r="D1" s="116"/>
      <c r="BN1" t="s">
        <v>65</v>
      </c>
      <c r="DE1" s="116" t="s">
        <v>66</v>
      </c>
      <c r="DF1" s="116"/>
      <c r="DG1" s="116"/>
      <c r="DH1" s="116"/>
      <c r="FR1" t="s">
        <v>65</v>
      </c>
    </row>
    <row r="2" spans="1:215" s="33" customFormat="1" ht="26.25" customHeight="1">
      <c r="A2" s="117" t="s">
        <v>67</v>
      </c>
      <c r="B2" s="101" t="s">
        <v>0</v>
      </c>
      <c r="C2" s="119" t="s">
        <v>1</v>
      </c>
      <c r="D2" s="121" t="s">
        <v>2</v>
      </c>
      <c r="E2" s="123" t="s">
        <v>3</v>
      </c>
      <c r="F2" s="110" t="s">
        <v>68</v>
      </c>
      <c r="G2" s="110" t="s">
        <v>69</v>
      </c>
      <c r="H2" s="112" t="s">
        <v>70</v>
      </c>
      <c r="I2" s="112" t="s">
        <v>71</v>
      </c>
      <c r="J2" s="112" t="s">
        <v>4</v>
      </c>
      <c r="K2" s="114" t="s">
        <v>72</v>
      </c>
      <c r="L2" s="126" t="s">
        <v>73</v>
      </c>
      <c r="M2" s="128" t="s">
        <v>5</v>
      </c>
      <c r="N2" s="130" t="s">
        <v>6</v>
      </c>
      <c r="O2" s="110" t="s">
        <v>7</v>
      </c>
      <c r="P2" s="126" t="s">
        <v>10</v>
      </c>
      <c r="Q2" s="132" t="s">
        <v>9</v>
      </c>
      <c r="R2" s="103" t="s">
        <v>8</v>
      </c>
      <c r="S2" s="105" t="s">
        <v>11</v>
      </c>
      <c r="T2" s="106"/>
      <c r="U2" s="106"/>
      <c r="V2" s="106"/>
      <c r="W2" s="106"/>
      <c r="X2" s="106"/>
      <c r="Y2" s="106"/>
      <c r="Z2" s="106"/>
      <c r="AA2" s="107"/>
      <c r="AB2" s="108" t="s">
        <v>74</v>
      </c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8" t="s">
        <v>75</v>
      </c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25" t="s">
        <v>76</v>
      </c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 t="s">
        <v>77</v>
      </c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E2" s="117" t="s">
        <v>67</v>
      </c>
      <c r="DF2" s="101" t="s">
        <v>0</v>
      </c>
      <c r="DG2" s="119" t="s">
        <v>1</v>
      </c>
      <c r="DH2" s="121" t="s">
        <v>2</v>
      </c>
      <c r="DI2" s="110" t="s">
        <v>3</v>
      </c>
      <c r="DJ2" s="110" t="s">
        <v>68</v>
      </c>
      <c r="DK2" s="110" t="s">
        <v>69</v>
      </c>
      <c r="DL2" s="112" t="s">
        <v>70</v>
      </c>
      <c r="DM2" s="112" t="s">
        <v>71</v>
      </c>
      <c r="DN2" s="112" t="s">
        <v>4</v>
      </c>
      <c r="DO2" s="114" t="s">
        <v>72</v>
      </c>
      <c r="DP2" s="126" t="s">
        <v>73</v>
      </c>
      <c r="DQ2" s="128" t="s">
        <v>5</v>
      </c>
      <c r="DR2" s="130" t="s">
        <v>6</v>
      </c>
      <c r="DS2" s="110" t="s">
        <v>7</v>
      </c>
      <c r="DT2" s="126" t="s">
        <v>10</v>
      </c>
      <c r="DU2" s="132" t="s">
        <v>9</v>
      </c>
      <c r="DV2" s="103" t="s">
        <v>8</v>
      </c>
      <c r="DW2" s="105" t="s">
        <v>11</v>
      </c>
      <c r="DX2" s="106"/>
      <c r="DY2" s="106"/>
      <c r="DZ2" s="106"/>
      <c r="EA2" s="106"/>
      <c r="EB2" s="106"/>
      <c r="EC2" s="106"/>
      <c r="ED2" s="106"/>
      <c r="EE2" s="107"/>
      <c r="EF2" s="108" t="s">
        <v>74</v>
      </c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8" t="s">
        <v>75</v>
      </c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25" t="s">
        <v>76</v>
      </c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 t="s">
        <v>77</v>
      </c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</row>
    <row r="3" spans="1:215" s="33" customFormat="1" ht="36" customHeight="1">
      <c r="A3" s="118"/>
      <c r="B3" s="102"/>
      <c r="C3" s="120"/>
      <c r="D3" s="122"/>
      <c r="E3" s="124"/>
      <c r="F3" s="111"/>
      <c r="G3" s="111"/>
      <c r="H3" s="113"/>
      <c r="I3" s="113"/>
      <c r="J3" s="113"/>
      <c r="K3" s="115"/>
      <c r="L3" s="127"/>
      <c r="M3" s="129"/>
      <c r="N3" s="131"/>
      <c r="O3" s="111"/>
      <c r="P3" s="127"/>
      <c r="Q3" s="133"/>
      <c r="R3" s="104"/>
      <c r="S3" s="34" t="s">
        <v>12</v>
      </c>
      <c r="T3" s="34" t="s">
        <v>13</v>
      </c>
      <c r="U3" s="34" t="s">
        <v>45</v>
      </c>
      <c r="V3" s="34" t="s">
        <v>78</v>
      </c>
      <c r="W3" s="34" t="s">
        <v>79</v>
      </c>
      <c r="X3" s="34" t="s">
        <v>80</v>
      </c>
      <c r="Y3" s="34" t="s">
        <v>21</v>
      </c>
      <c r="Z3" s="34" t="s">
        <v>81</v>
      </c>
      <c r="AA3" s="34" t="s">
        <v>82</v>
      </c>
      <c r="AB3" s="35" t="s">
        <v>83</v>
      </c>
      <c r="AC3" s="25" t="s">
        <v>84</v>
      </c>
      <c r="AD3" s="25" t="s">
        <v>85</v>
      </c>
      <c r="AE3" s="25" t="s">
        <v>86</v>
      </c>
      <c r="AF3" s="35" t="s">
        <v>87</v>
      </c>
      <c r="AG3" s="25" t="s">
        <v>88</v>
      </c>
      <c r="AH3" s="25" t="s">
        <v>89</v>
      </c>
      <c r="AI3" s="35" t="s">
        <v>90</v>
      </c>
      <c r="AJ3" s="35" t="s">
        <v>91</v>
      </c>
      <c r="AK3" s="35" t="s">
        <v>92</v>
      </c>
      <c r="AL3" s="26" t="s">
        <v>93</v>
      </c>
      <c r="AM3" s="25" t="s">
        <v>94</v>
      </c>
      <c r="AN3" s="25" t="s">
        <v>95</v>
      </c>
      <c r="AO3" s="25" t="s">
        <v>96</v>
      </c>
      <c r="AP3" s="35" t="s">
        <v>97</v>
      </c>
      <c r="AQ3" s="36" t="s">
        <v>98</v>
      </c>
      <c r="AR3" s="35" t="s">
        <v>99</v>
      </c>
      <c r="AS3" s="35" t="s">
        <v>100</v>
      </c>
      <c r="AT3" s="35" t="s">
        <v>101</v>
      </c>
      <c r="AU3" s="35" t="s">
        <v>102</v>
      </c>
      <c r="AV3" s="25" t="s">
        <v>103</v>
      </c>
      <c r="AW3" s="25" t="s">
        <v>104</v>
      </c>
      <c r="AX3" s="25" t="s">
        <v>105</v>
      </c>
      <c r="AY3" s="25" t="s">
        <v>106</v>
      </c>
      <c r="AZ3" s="25" t="s">
        <v>107</v>
      </c>
      <c r="BA3" s="25" t="s">
        <v>108</v>
      </c>
      <c r="BB3" s="27" t="s">
        <v>84</v>
      </c>
      <c r="BC3" s="37" t="s">
        <v>85</v>
      </c>
      <c r="BD3" s="37" t="s">
        <v>86</v>
      </c>
      <c r="BE3" s="37" t="s">
        <v>109</v>
      </c>
      <c r="BF3" s="37" t="s">
        <v>95</v>
      </c>
      <c r="BG3" s="37" t="s">
        <v>87</v>
      </c>
      <c r="BH3" s="37" t="s">
        <v>89</v>
      </c>
      <c r="BI3" s="37" t="s">
        <v>110</v>
      </c>
      <c r="BJ3" s="37" t="s">
        <v>91</v>
      </c>
      <c r="BK3" s="37" t="s">
        <v>111</v>
      </c>
      <c r="BL3" s="37" t="s">
        <v>112</v>
      </c>
      <c r="BM3" s="37" t="s">
        <v>88</v>
      </c>
      <c r="BN3" s="37" t="s">
        <v>113</v>
      </c>
      <c r="BO3" s="37" t="s">
        <v>114</v>
      </c>
      <c r="BP3" s="35" t="s">
        <v>83</v>
      </c>
      <c r="BQ3" s="25" t="s">
        <v>84</v>
      </c>
      <c r="BR3" s="25" t="s">
        <v>85</v>
      </c>
      <c r="BS3" s="25" t="s">
        <v>86</v>
      </c>
      <c r="BT3" s="35" t="s">
        <v>87</v>
      </c>
      <c r="BU3" s="25" t="s">
        <v>88</v>
      </c>
      <c r="BV3" s="25" t="s">
        <v>89</v>
      </c>
      <c r="BW3" s="35" t="s">
        <v>90</v>
      </c>
      <c r="BX3" s="35" t="s">
        <v>91</v>
      </c>
      <c r="BY3" s="35" t="s">
        <v>92</v>
      </c>
      <c r="BZ3" s="26" t="s">
        <v>93</v>
      </c>
      <c r="CA3" s="25" t="s">
        <v>94</v>
      </c>
      <c r="CB3" s="25" t="s">
        <v>95</v>
      </c>
      <c r="CC3" s="25" t="s">
        <v>96</v>
      </c>
      <c r="CD3" s="35" t="s">
        <v>97</v>
      </c>
      <c r="CE3" s="36" t="s">
        <v>98</v>
      </c>
      <c r="CF3" s="35" t="s">
        <v>99</v>
      </c>
      <c r="CG3" s="35" t="s">
        <v>100</v>
      </c>
      <c r="CH3" s="35" t="s">
        <v>101</v>
      </c>
      <c r="CI3" s="35" t="s">
        <v>102</v>
      </c>
      <c r="CJ3" s="25" t="s">
        <v>103</v>
      </c>
      <c r="CK3" s="25" t="s">
        <v>104</v>
      </c>
      <c r="CL3" s="25" t="s">
        <v>105</v>
      </c>
      <c r="CM3" s="25" t="s">
        <v>106</v>
      </c>
      <c r="CN3" s="25" t="s">
        <v>107</v>
      </c>
      <c r="CO3" s="25" t="s">
        <v>108</v>
      </c>
      <c r="CP3" s="27" t="s">
        <v>84</v>
      </c>
      <c r="CQ3" s="37" t="s">
        <v>85</v>
      </c>
      <c r="CR3" s="37" t="s">
        <v>86</v>
      </c>
      <c r="CS3" s="37" t="s">
        <v>109</v>
      </c>
      <c r="CT3" s="37" t="s">
        <v>95</v>
      </c>
      <c r="CU3" s="37" t="s">
        <v>87</v>
      </c>
      <c r="CV3" s="37" t="s">
        <v>89</v>
      </c>
      <c r="CW3" s="37" t="s">
        <v>110</v>
      </c>
      <c r="CX3" s="37" t="s">
        <v>91</v>
      </c>
      <c r="CY3" s="37" t="s">
        <v>111</v>
      </c>
      <c r="CZ3" s="37" t="s">
        <v>112</v>
      </c>
      <c r="DA3" s="37" t="s">
        <v>88</v>
      </c>
      <c r="DB3" s="37" t="s">
        <v>113</v>
      </c>
      <c r="DC3" s="37" t="s">
        <v>114</v>
      </c>
      <c r="DE3" s="118"/>
      <c r="DF3" s="102"/>
      <c r="DG3" s="120"/>
      <c r="DH3" s="122"/>
      <c r="DI3" s="111"/>
      <c r="DJ3" s="111"/>
      <c r="DK3" s="111"/>
      <c r="DL3" s="113"/>
      <c r="DM3" s="113"/>
      <c r="DN3" s="113"/>
      <c r="DO3" s="115"/>
      <c r="DP3" s="127"/>
      <c r="DQ3" s="129"/>
      <c r="DR3" s="131"/>
      <c r="DS3" s="111"/>
      <c r="DT3" s="127"/>
      <c r="DU3" s="133"/>
      <c r="DV3" s="104"/>
      <c r="DW3" s="34" t="s">
        <v>12</v>
      </c>
      <c r="DX3" s="34" t="s">
        <v>13</v>
      </c>
      <c r="DY3" s="34" t="s">
        <v>45</v>
      </c>
      <c r="DZ3" s="34" t="s">
        <v>78</v>
      </c>
      <c r="EA3" s="34" t="s">
        <v>79</v>
      </c>
      <c r="EB3" s="34" t="s">
        <v>80</v>
      </c>
      <c r="EC3" s="34" t="s">
        <v>21</v>
      </c>
      <c r="ED3" s="34" t="s">
        <v>81</v>
      </c>
      <c r="EE3" s="34" t="s">
        <v>82</v>
      </c>
      <c r="EF3" s="35" t="s">
        <v>83</v>
      </c>
      <c r="EG3" s="25" t="s">
        <v>84</v>
      </c>
      <c r="EH3" s="25" t="s">
        <v>85</v>
      </c>
      <c r="EI3" s="25" t="s">
        <v>86</v>
      </c>
      <c r="EJ3" s="35" t="s">
        <v>87</v>
      </c>
      <c r="EK3" s="25" t="s">
        <v>88</v>
      </c>
      <c r="EL3" s="25" t="s">
        <v>89</v>
      </c>
      <c r="EM3" s="35" t="s">
        <v>90</v>
      </c>
      <c r="EN3" s="35" t="s">
        <v>91</v>
      </c>
      <c r="EO3" s="35" t="s">
        <v>92</v>
      </c>
      <c r="EP3" s="26" t="s">
        <v>93</v>
      </c>
      <c r="EQ3" s="25" t="s">
        <v>94</v>
      </c>
      <c r="ER3" s="25" t="s">
        <v>95</v>
      </c>
      <c r="ES3" s="25" t="s">
        <v>96</v>
      </c>
      <c r="ET3" s="35" t="s">
        <v>97</v>
      </c>
      <c r="EU3" s="36" t="s">
        <v>98</v>
      </c>
      <c r="EV3" s="35" t="s">
        <v>99</v>
      </c>
      <c r="EW3" s="35" t="s">
        <v>100</v>
      </c>
      <c r="EX3" s="35" t="s">
        <v>101</v>
      </c>
      <c r="EY3" s="35" t="s">
        <v>102</v>
      </c>
      <c r="EZ3" s="25" t="s">
        <v>103</v>
      </c>
      <c r="FA3" s="25" t="s">
        <v>104</v>
      </c>
      <c r="FB3" s="25" t="s">
        <v>105</v>
      </c>
      <c r="FC3" s="25" t="s">
        <v>106</v>
      </c>
      <c r="FD3" s="25" t="s">
        <v>107</v>
      </c>
      <c r="FE3" s="25" t="s">
        <v>108</v>
      </c>
      <c r="FF3" s="27" t="s">
        <v>84</v>
      </c>
      <c r="FG3" s="37" t="s">
        <v>85</v>
      </c>
      <c r="FH3" s="37" t="s">
        <v>86</v>
      </c>
      <c r="FI3" s="37" t="s">
        <v>109</v>
      </c>
      <c r="FJ3" s="37" t="s">
        <v>95</v>
      </c>
      <c r="FK3" s="37" t="s">
        <v>87</v>
      </c>
      <c r="FL3" s="37" t="s">
        <v>89</v>
      </c>
      <c r="FM3" s="37" t="s">
        <v>110</v>
      </c>
      <c r="FN3" s="37" t="s">
        <v>91</v>
      </c>
      <c r="FO3" s="37" t="s">
        <v>111</v>
      </c>
      <c r="FP3" s="37" t="s">
        <v>112</v>
      </c>
      <c r="FQ3" s="37" t="s">
        <v>88</v>
      </c>
      <c r="FR3" s="37" t="s">
        <v>113</v>
      </c>
      <c r="FS3" s="37" t="s">
        <v>100</v>
      </c>
      <c r="FT3" s="35" t="s">
        <v>83</v>
      </c>
      <c r="FU3" s="25" t="s">
        <v>84</v>
      </c>
      <c r="FV3" s="25" t="s">
        <v>85</v>
      </c>
      <c r="FW3" s="25" t="s">
        <v>86</v>
      </c>
      <c r="FX3" s="35" t="s">
        <v>87</v>
      </c>
      <c r="FY3" s="25" t="s">
        <v>88</v>
      </c>
      <c r="FZ3" s="25" t="s">
        <v>89</v>
      </c>
      <c r="GA3" s="35" t="s">
        <v>90</v>
      </c>
      <c r="GB3" s="35" t="s">
        <v>91</v>
      </c>
      <c r="GC3" s="35" t="s">
        <v>92</v>
      </c>
      <c r="GD3" s="26" t="s">
        <v>93</v>
      </c>
      <c r="GE3" s="25" t="s">
        <v>94</v>
      </c>
      <c r="GF3" s="25" t="s">
        <v>95</v>
      </c>
      <c r="GG3" s="25" t="s">
        <v>96</v>
      </c>
      <c r="GH3" s="35" t="s">
        <v>97</v>
      </c>
      <c r="GI3" s="36" t="s">
        <v>98</v>
      </c>
      <c r="GJ3" s="35" t="s">
        <v>99</v>
      </c>
      <c r="GK3" s="35" t="s">
        <v>100</v>
      </c>
      <c r="GL3" s="35" t="s">
        <v>101</v>
      </c>
      <c r="GM3" s="35" t="s">
        <v>102</v>
      </c>
      <c r="GN3" s="25" t="s">
        <v>103</v>
      </c>
      <c r="GO3" s="25" t="s">
        <v>104</v>
      </c>
      <c r="GP3" s="25" t="s">
        <v>105</v>
      </c>
      <c r="GQ3" s="25" t="s">
        <v>106</v>
      </c>
      <c r="GR3" s="25" t="s">
        <v>107</v>
      </c>
      <c r="GS3" s="25" t="s">
        <v>108</v>
      </c>
      <c r="GT3" s="27" t="s">
        <v>84</v>
      </c>
      <c r="GU3" s="37" t="s">
        <v>85</v>
      </c>
      <c r="GV3" s="37" t="s">
        <v>86</v>
      </c>
      <c r="GW3" s="37" t="s">
        <v>109</v>
      </c>
      <c r="GX3" s="37" t="s">
        <v>95</v>
      </c>
      <c r="GY3" s="37" t="s">
        <v>87</v>
      </c>
      <c r="GZ3" s="37" t="s">
        <v>89</v>
      </c>
      <c r="HA3" s="37" t="s">
        <v>110</v>
      </c>
      <c r="HB3" s="37" t="s">
        <v>91</v>
      </c>
      <c r="HC3" s="37" t="s">
        <v>111</v>
      </c>
      <c r="HD3" s="37" t="s">
        <v>112</v>
      </c>
      <c r="HE3" s="37" t="s">
        <v>88</v>
      </c>
      <c r="HF3" s="37" t="s">
        <v>113</v>
      </c>
      <c r="HG3" s="37" t="s">
        <v>100</v>
      </c>
    </row>
    <row r="4" spans="1:215" s="1" customFormat="1" ht="15" hidden="1" customHeight="1">
      <c r="A4" s="60">
        <v>30100012</v>
      </c>
      <c r="B4" s="91" t="s">
        <v>115</v>
      </c>
      <c r="C4" s="72" t="s">
        <v>116</v>
      </c>
      <c r="D4" s="5"/>
      <c r="E4" s="22">
        <v>5.03</v>
      </c>
      <c r="F4" s="23">
        <f t="shared" ref="F4:F67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1" t="s">
        <v>117</v>
      </c>
      <c r="DG4" s="72" t="s">
        <v>116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customHeight="1">
      <c r="A5" s="60">
        <v>30100014</v>
      </c>
      <c r="B5" s="92"/>
      <c r="C5" s="72" t="s">
        <v>118</v>
      </c>
      <c r="D5" s="5">
        <v>369</v>
      </c>
      <c r="E5" s="22">
        <v>5.03</v>
      </c>
      <c r="F5" s="23">
        <f t="shared" si="0"/>
        <v>1856.0700000000002</v>
      </c>
      <c r="G5" s="23">
        <f>+'[2]3'!$L$20</f>
        <v>2018.4</v>
      </c>
      <c r="H5" s="23">
        <f t="shared" si="1"/>
        <v>6</v>
      </c>
      <c r="I5" s="23">
        <f t="shared" si="2"/>
        <v>10</v>
      </c>
      <c r="J5" s="23">
        <f t="shared" si="3"/>
        <v>1862.0700000000002</v>
      </c>
      <c r="K5" s="23">
        <f t="shared" si="4"/>
        <v>0.32222204320997594</v>
      </c>
      <c r="L5" s="23">
        <f t="shared" si="5"/>
        <v>0.49544193420531113</v>
      </c>
      <c r="M5" s="10">
        <v>0.3</v>
      </c>
      <c r="N5" s="23">
        <f t="shared" si="6"/>
        <v>5.5862099999999995</v>
      </c>
      <c r="O5" s="23">
        <f t="shared" si="7"/>
        <v>-0.51766397741528714</v>
      </c>
      <c r="P5" s="23">
        <f t="shared" si="8"/>
        <v>0</v>
      </c>
      <c r="Q5" s="7">
        <v>0.05</v>
      </c>
      <c r="R5" s="6">
        <f t="shared" si="9"/>
        <v>9.3103500000000006E-2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>
        <v>2.4</v>
      </c>
      <c r="AD5" s="4">
        <v>3.6</v>
      </c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>
        <v>2</v>
      </c>
      <c r="BC5" s="4"/>
      <c r="BD5" s="4">
        <f>2+6</f>
        <v>8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>
        <f t="shared" si="10"/>
        <v>0</v>
      </c>
      <c r="BQ5" s="4">
        <f t="shared" si="10"/>
        <v>744.82800000000009</v>
      </c>
      <c r="BR5" s="4">
        <f t="shared" si="10"/>
        <v>726.62400000000002</v>
      </c>
      <c r="BS5" s="4">
        <f t="shared" si="10"/>
        <v>0</v>
      </c>
      <c r="BT5" s="4">
        <f t="shared" si="10"/>
        <v>0</v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>
        <f t="shared" si="10"/>
        <v>0</v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>
        <f t="shared" si="11"/>
        <v>0</v>
      </c>
      <c r="CJ5" s="4">
        <f t="shared" si="11"/>
        <v>0</v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2"/>
      <c r="DG5" s="72" t="s">
        <v>118</v>
      </c>
      <c r="DH5" s="5">
        <f t="shared" ref="DH5:DH68" si="30">D5+D154</f>
        <v>369</v>
      </c>
      <c r="DI5" s="24">
        <v>5.03</v>
      </c>
      <c r="DJ5" s="23">
        <f t="shared" si="13"/>
        <v>1856.0700000000002</v>
      </c>
      <c r="DK5" s="23">
        <f t="shared" ref="DK5:DK68" si="31">G5+G154</f>
        <v>2018.4</v>
      </c>
      <c r="DL5" s="23">
        <f t="shared" si="14"/>
        <v>6</v>
      </c>
      <c r="DM5" s="23">
        <f t="shared" si="15"/>
        <v>10</v>
      </c>
      <c r="DN5" s="23">
        <f t="shared" si="16"/>
        <v>1862.0700000000002</v>
      </c>
      <c r="DO5" s="23">
        <f t="shared" si="17"/>
        <v>0.32222204320997594</v>
      </c>
      <c r="DP5" s="23">
        <f t="shared" si="18"/>
        <v>0.49544193420531113</v>
      </c>
      <c r="DQ5" s="10">
        <v>0.3</v>
      </c>
      <c r="DR5" s="23">
        <f t="shared" si="19"/>
        <v>5.5862099999999995</v>
      </c>
      <c r="DS5" s="23">
        <f t="shared" si="20"/>
        <v>-0.51766397741528714</v>
      </c>
      <c r="DT5" s="23">
        <f t="shared" si="21"/>
        <v>0</v>
      </c>
      <c r="DU5" s="7">
        <v>0.05</v>
      </c>
      <c r="DV5" s="6">
        <f t="shared" si="22"/>
        <v>9.3103500000000006E-2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2.4</v>
      </c>
      <c r="EH5" s="54">
        <f t="shared" si="24"/>
        <v>3.6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2</v>
      </c>
      <c r="FG5" s="54">
        <f t="shared" si="25"/>
        <v>0</v>
      </c>
      <c r="FH5" s="54">
        <f t="shared" si="25"/>
        <v>8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>
        <f t="shared" si="27"/>
        <v>0</v>
      </c>
      <c r="FU5" s="4">
        <f t="shared" si="27"/>
        <v>744.82800000000009</v>
      </c>
      <c r="FV5" s="4">
        <f t="shared" si="27"/>
        <v>726.62400000000002</v>
      </c>
      <c r="FW5" s="4">
        <f t="shared" si="27"/>
        <v>0</v>
      </c>
      <c r="FX5" s="4">
        <f t="shared" si="27"/>
        <v>0</v>
      </c>
      <c r="FY5" s="4">
        <f t="shared" si="27"/>
        <v>0</v>
      </c>
      <c r="FZ5" s="4" t="str">
        <f t="shared" si="27"/>
        <v/>
      </c>
      <c r="GA5" s="4">
        <f t="shared" si="27"/>
        <v>0</v>
      </c>
      <c r="GB5" s="4">
        <f t="shared" si="27"/>
        <v>0</v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>
        <f t="shared" si="28"/>
        <v>0</v>
      </c>
      <c r="GN5" s="4">
        <f t="shared" si="28"/>
        <v>0</v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customHeight="1">
      <c r="A6" s="60">
        <v>30100010</v>
      </c>
      <c r="B6" s="92"/>
      <c r="C6" s="72" t="s">
        <v>119</v>
      </c>
      <c r="D6" s="5">
        <v>946</v>
      </c>
      <c r="E6" s="22">
        <v>5.03</v>
      </c>
      <c r="F6" s="23">
        <f t="shared" si="0"/>
        <v>4758.38</v>
      </c>
      <c r="G6" s="23">
        <f>+'[2]3'!$L$19</f>
        <v>5046</v>
      </c>
      <c r="H6" s="23">
        <f t="shared" si="1"/>
        <v>9.6999999999999993</v>
      </c>
      <c r="I6" s="23">
        <f t="shared" si="2"/>
        <v>19</v>
      </c>
      <c r="J6" s="23">
        <f t="shared" si="3"/>
        <v>4768.08</v>
      </c>
      <c r="K6" s="23">
        <f t="shared" si="4"/>
        <v>0.20343618395664501</v>
      </c>
      <c r="L6" s="23">
        <f t="shared" si="5"/>
        <v>0.3765358699960365</v>
      </c>
      <c r="M6" s="10">
        <v>0.3</v>
      </c>
      <c r="N6" s="23">
        <f t="shared" si="6"/>
        <v>14.30424</v>
      </c>
      <c r="O6" s="23">
        <f t="shared" si="7"/>
        <v>-0.27997205395268154</v>
      </c>
      <c r="P6" s="23">
        <f t="shared" si="8"/>
        <v>0</v>
      </c>
      <c r="Q6" s="7">
        <v>0.05</v>
      </c>
      <c r="R6" s="6">
        <f t="shared" si="9"/>
        <v>0.238404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>
        <v>5.9</v>
      </c>
      <c r="AD6" s="4">
        <v>3.8</v>
      </c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3.5</v>
      </c>
      <c r="BC6" s="4"/>
      <c r="BD6" s="4">
        <f>3.5+12</f>
        <v>15.5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>
        <f t="shared" si="10"/>
        <v>2900.172371134021</v>
      </c>
      <c r="BR6" s="4">
        <f t="shared" si="10"/>
        <v>1009.1999999999998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>
        <f t="shared" si="11"/>
        <v>0</v>
      </c>
      <c r="CJ6" s="4">
        <f t="shared" si="11"/>
        <v>0</v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2"/>
      <c r="DG6" s="72" t="s">
        <v>119</v>
      </c>
      <c r="DH6" s="5">
        <f t="shared" si="30"/>
        <v>946</v>
      </c>
      <c r="DI6" s="24">
        <v>5.03</v>
      </c>
      <c r="DJ6" s="23">
        <f t="shared" si="13"/>
        <v>4758.38</v>
      </c>
      <c r="DK6" s="23">
        <f t="shared" si="31"/>
        <v>5046</v>
      </c>
      <c r="DL6" s="23">
        <f t="shared" si="14"/>
        <v>9.6999999999999993</v>
      </c>
      <c r="DM6" s="23">
        <f t="shared" si="15"/>
        <v>19</v>
      </c>
      <c r="DN6" s="23">
        <f t="shared" si="16"/>
        <v>4768.08</v>
      </c>
      <c r="DO6" s="23">
        <f t="shared" si="17"/>
        <v>0.20343618395664501</v>
      </c>
      <c r="DP6" s="23">
        <f t="shared" si="18"/>
        <v>0.3765358699960365</v>
      </c>
      <c r="DQ6" s="10">
        <v>0.3</v>
      </c>
      <c r="DR6" s="23">
        <f t="shared" si="19"/>
        <v>14.30424</v>
      </c>
      <c r="DS6" s="23">
        <f t="shared" si="20"/>
        <v>-0.27997205395268154</v>
      </c>
      <c r="DT6" s="23">
        <f t="shared" si="21"/>
        <v>0</v>
      </c>
      <c r="DU6" s="7">
        <v>0.05</v>
      </c>
      <c r="DV6" s="6">
        <f t="shared" si="22"/>
        <v>0.238404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5.9</v>
      </c>
      <c r="EH6" s="54">
        <f t="shared" si="24"/>
        <v>3.8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3.5</v>
      </c>
      <c r="FG6" s="54">
        <f t="shared" si="25"/>
        <v>0</v>
      </c>
      <c r="FH6" s="54">
        <f t="shared" si="25"/>
        <v>15.5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>
        <f t="shared" si="27"/>
        <v>0</v>
      </c>
      <c r="FU6" s="4">
        <f t="shared" si="27"/>
        <v>2900.172371134021</v>
      </c>
      <c r="FV6" s="4">
        <f t="shared" si="27"/>
        <v>1009.1999999999998</v>
      </c>
      <c r="FW6" s="4">
        <f t="shared" si="27"/>
        <v>0</v>
      </c>
      <c r="FX6" s="4">
        <f t="shared" si="27"/>
        <v>0</v>
      </c>
      <c r="FY6" s="4">
        <f t="shared" si="27"/>
        <v>0</v>
      </c>
      <c r="FZ6" s="4" t="str">
        <f t="shared" si="27"/>
        <v/>
      </c>
      <c r="GA6" s="4">
        <f t="shared" si="27"/>
        <v>0</v>
      </c>
      <c r="GB6" s="4">
        <f t="shared" si="27"/>
        <v>0</v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>
        <f t="shared" si="28"/>
        <v>0</v>
      </c>
      <c r="GN6" s="4">
        <f t="shared" si="28"/>
        <v>0</v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2"/>
      <c r="C7" s="72" t="s">
        <v>120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2"/>
      <c r="DG7" s="72" t="s">
        <v>120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3"/>
      <c r="C8" s="72" t="s">
        <v>121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3"/>
      <c r="DG8" s="72" t="s">
        <v>121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1" t="s">
        <v>122</v>
      </c>
      <c r="C9" s="72" t="s">
        <v>123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1" t="s">
        <v>122</v>
      </c>
      <c r="DG9" s="72" t="s">
        <v>123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2"/>
      <c r="C10" s="72" t="s">
        <v>124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2"/>
      <c r="DG10" s="72" t="s">
        <v>124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3"/>
      <c r="C11" s="72" t="s">
        <v>125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3"/>
      <c r="DG11" s="72" t="s">
        <v>125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97" t="s">
        <v>126</v>
      </c>
      <c r="C12" s="72" t="s">
        <v>121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97" t="s">
        <v>126</v>
      </c>
      <c r="DG12" s="72" t="s">
        <v>121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97"/>
      <c r="C13" s="72" t="s">
        <v>127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97"/>
      <c r="DG13" s="72" t="s">
        <v>127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97"/>
      <c r="C14" s="72" t="s">
        <v>128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97"/>
      <c r="DG14" s="72" t="s">
        <v>128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97"/>
      <c r="C15" s="72" t="s">
        <v>129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97"/>
      <c r="DG15" s="72" t="s">
        <v>129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1" t="s">
        <v>130</v>
      </c>
      <c r="C16" s="72" t="s">
        <v>129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1" t="s">
        <v>130</v>
      </c>
      <c r="DG16" s="72" t="s">
        <v>129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2"/>
      <c r="C17" s="72" t="s">
        <v>131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2"/>
      <c r="DG17" s="72" t="s">
        <v>131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3"/>
      <c r="C18" s="72" t="s">
        <v>119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3"/>
      <c r="DG18" s="72" t="s">
        <v>119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customHeight="1">
      <c r="A19" s="60">
        <v>30100019</v>
      </c>
      <c r="B19" s="91" t="s">
        <v>132</v>
      </c>
      <c r="C19" s="72" t="s">
        <v>133</v>
      </c>
      <c r="D19" s="5">
        <v>554</v>
      </c>
      <c r="E19" s="22">
        <v>5.03</v>
      </c>
      <c r="F19" s="23">
        <f t="shared" si="0"/>
        <v>2786.6200000000003</v>
      </c>
      <c r="G19" s="23">
        <f>+'[2]3'!$L$42</f>
        <v>2944.8</v>
      </c>
      <c r="H19" s="23">
        <f t="shared" si="1"/>
        <v>6.4</v>
      </c>
      <c r="I19" s="23">
        <f t="shared" si="2"/>
        <v>4.5</v>
      </c>
      <c r="J19" s="23">
        <f t="shared" si="3"/>
        <v>2793.0200000000004</v>
      </c>
      <c r="K19" s="23">
        <f t="shared" si="4"/>
        <v>0.22914264845937371</v>
      </c>
      <c r="L19" s="23">
        <f t="shared" si="5"/>
        <v>0.15281173594132028</v>
      </c>
      <c r="M19" s="10">
        <v>0.35</v>
      </c>
      <c r="N19" s="23">
        <f t="shared" si="6"/>
        <v>9.7755700000000019</v>
      </c>
      <c r="O19" s="23">
        <f t="shared" si="7"/>
        <v>-3.1954384400694008E-2</v>
      </c>
      <c r="P19" s="23">
        <f t="shared" si="8"/>
        <v>0</v>
      </c>
      <c r="Q19" s="7">
        <v>0.2</v>
      </c>
      <c r="R19" s="6">
        <f t="shared" si="9"/>
        <v>0.5586040000000001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>
        <v>3.8</v>
      </c>
      <c r="AD19" s="4">
        <v>2.6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>
        <v>2</v>
      </c>
      <c r="BC19" s="4"/>
      <c r="BD19" s="4">
        <v>2.5</v>
      </c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f t="shared" si="10"/>
        <v>0</v>
      </c>
      <c r="BQ19" s="4">
        <f t="shared" si="10"/>
        <v>1658.3556250000001</v>
      </c>
      <c r="BR19" s="4">
        <f t="shared" si="10"/>
        <v>1701.4400000000003</v>
      </c>
      <c r="BS19" s="4">
        <f t="shared" si="10"/>
        <v>0</v>
      </c>
      <c r="BT19" s="4">
        <f t="shared" si="10"/>
        <v>0</v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>
        <f t="shared" si="10"/>
        <v>0</v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>
        <f t="shared" si="33"/>
        <v>0</v>
      </c>
      <c r="CJ19" s="4">
        <f t="shared" si="33"/>
        <v>0</v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1" t="s">
        <v>132</v>
      </c>
      <c r="DG19" s="72" t="s">
        <v>133</v>
      </c>
      <c r="DH19" s="5">
        <f t="shared" si="30"/>
        <v>554</v>
      </c>
      <c r="DI19" s="24">
        <v>5.03</v>
      </c>
      <c r="DJ19" s="23">
        <f t="shared" si="13"/>
        <v>2786.6200000000003</v>
      </c>
      <c r="DK19" s="23">
        <f t="shared" si="31"/>
        <v>2944.8</v>
      </c>
      <c r="DL19" s="23">
        <f t="shared" si="14"/>
        <v>6.4</v>
      </c>
      <c r="DM19" s="23">
        <f t="shared" si="15"/>
        <v>4.5</v>
      </c>
      <c r="DN19" s="23">
        <f t="shared" si="16"/>
        <v>2793.0200000000004</v>
      </c>
      <c r="DO19" s="23">
        <f t="shared" si="17"/>
        <v>0.22914264845937371</v>
      </c>
      <c r="DP19" s="23">
        <f t="shared" si="18"/>
        <v>0.15281173594132028</v>
      </c>
      <c r="DQ19" s="10">
        <v>0.35</v>
      </c>
      <c r="DR19" s="23">
        <f t="shared" si="19"/>
        <v>9.7755700000000019</v>
      </c>
      <c r="DS19" s="23">
        <f t="shared" si="20"/>
        <v>-3.1954384400694008E-2</v>
      </c>
      <c r="DT19" s="23">
        <f t="shared" si="21"/>
        <v>0</v>
      </c>
      <c r="DU19" s="7">
        <v>0.2</v>
      </c>
      <c r="DV19" s="6">
        <f t="shared" si="22"/>
        <v>0.5586040000000001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3.8</v>
      </c>
      <c r="EH19" s="54">
        <f t="shared" si="23"/>
        <v>2.6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2</v>
      </c>
      <c r="FG19" s="54">
        <f t="shared" si="25"/>
        <v>0</v>
      </c>
      <c r="FH19" s="54">
        <f t="shared" si="25"/>
        <v>2.5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>
        <f t="shared" si="27"/>
        <v>0</v>
      </c>
      <c r="FU19" s="4">
        <f t="shared" si="27"/>
        <v>1658.3556250000001</v>
      </c>
      <c r="FV19" s="4">
        <f t="shared" si="27"/>
        <v>1701.4400000000003</v>
      </c>
      <c r="FW19" s="4">
        <f t="shared" si="27"/>
        <v>0</v>
      </c>
      <c r="FX19" s="4">
        <f t="shared" si="27"/>
        <v>0</v>
      </c>
      <c r="FY19" s="4">
        <f t="shared" si="27"/>
        <v>0</v>
      </c>
      <c r="FZ19" s="4" t="str">
        <f t="shared" si="27"/>
        <v/>
      </c>
      <c r="GA19" s="4">
        <f t="shared" si="27"/>
        <v>0</v>
      </c>
      <c r="GB19" s="4">
        <f t="shared" si="27"/>
        <v>0</v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>
        <f t="shared" si="35"/>
        <v>0</v>
      </c>
      <c r="GN19" s="4">
        <f t="shared" si="35"/>
        <v>0</v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2"/>
      <c r="C20" s="72" t="s">
        <v>134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2"/>
      <c r="DG20" s="72" t="s">
        <v>134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2"/>
      <c r="C21" s="72" t="s">
        <v>135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2"/>
      <c r="DG21" s="72" t="s">
        <v>135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3"/>
      <c r="C22" s="72" t="s">
        <v>136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3"/>
      <c r="DG22" s="72" t="s">
        <v>136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5" t="s">
        <v>137</v>
      </c>
      <c r="C23" s="72" t="s">
        <v>138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5" t="s">
        <v>137</v>
      </c>
      <c r="DG23" s="72" t="s">
        <v>138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97" t="s">
        <v>139</v>
      </c>
      <c r="C24" s="72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97" t="s">
        <v>139</v>
      </c>
      <c r="DG24" s="72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97"/>
      <c r="C25" s="72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97"/>
      <c r="DG25" s="72" t="s">
        <v>15</v>
      </c>
      <c r="DH25" s="5">
        <f t="shared" si="30"/>
        <v>420</v>
      </c>
      <c r="DI25" s="24">
        <v>5.03</v>
      </c>
      <c r="DJ25" s="23">
        <f t="shared" si="13"/>
        <v>2112.6</v>
      </c>
      <c r="DK25" s="23">
        <f t="shared" si="31"/>
        <v>2480.31</v>
      </c>
      <c r="DL25" s="23">
        <f t="shared" si="14"/>
        <v>47.7</v>
      </c>
      <c r="DM25" s="23">
        <f t="shared" si="15"/>
        <v>0</v>
      </c>
      <c r="DN25" s="23">
        <f t="shared" si="16"/>
        <v>2160.2999999999997</v>
      </c>
      <c r="DO25" s="23">
        <f t="shared" si="17"/>
        <v>2.2080266629634777</v>
      </c>
      <c r="DP25" s="23">
        <f t="shared" si="18"/>
        <v>0</v>
      </c>
      <c r="DQ25" s="10">
        <v>0.8</v>
      </c>
      <c r="DR25" s="23">
        <f t="shared" si="19"/>
        <v>17.282399999999999</v>
      </c>
      <c r="DS25" s="23">
        <f t="shared" si="20"/>
        <v>-1.4080266629634777</v>
      </c>
      <c r="DT25" s="23">
        <f t="shared" si="21"/>
        <v>0</v>
      </c>
      <c r="DU25" s="7">
        <v>0.5</v>
      </c>
      <c r="DV25" s="6">
        <f t="shared" si="22"/>
        <v>1.0801499999999999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4.7</v>
      </c>
      <c r="EG25" s="54">
        <f t="shared" si="32"/>
        <v>27.5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15.5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0.21756237559598207</v>
      </c>
      <c r="FU25" s="4">
        <f t="shared" si="40"/>
        <v>1245.4559748427669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 t="str">
        <f t="shared" si="40"/>
        <v/>
      </c>
      <c r="GA25" s="4">
        <f t="shared" si="40"/>
        <v>3100</v>
      </c>
      <c r="GB25" s="4">
        <f t="shared" si="40"/>
        <v>0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>
        <f t="shared" si="35"/>
        <v>0</v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>
        <f t="shared" si="35"/>
        <v>0</v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98" t="s">
        <v>140</v>
      </c>
      <c r="C26" s="72" t="s">
        <v>141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98" t="s">
        <v>140</v>
      </c>
      <c r="DG26" s="72" t="s">
        <v>141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99"/>
      <c r="C27" s="72" t="s">
        <v>119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99"/>
      <c r="DG27" s="72" t="s">
        <v>119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99"/>
      <c r="C28" s="72" t="s">
        <v>131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99"/>
      <c r="DG28" s="72" t="s">
        <v>131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0"/>
      <c r="C29" s="72" t="s">
        <v>129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0"/>
      <c r="DG29" s="72" t="s">
        <v>129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1" t="s">
        <v>142</v>
      </c>
      <c r="C30" s="72" t="s">
        <v>120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1" t="s">
        <v>142</v>
      </c>
      <c r="DG30" s="72" t="s">
        <v>120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2"/>
      <c r="C31" s="72" t="s">
        <v>116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2"/>
      <c r="DG31" s="72" t="s">
        <v>116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2"/>
      <c r="C32" s="72" t="s">
        <v>131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2"/>
      <c r="DG32" s="72" t="s">
        <v>131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3"/>
      <c r="C33" s="72" t="s">
        <v>143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3"/>
      <c r="DG33" s="72" t="s">
        <v>143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1" t="s">
        <v>144</v>
      </c>
      <c r="C34" s="72" t="s">
        <v>127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1" t="s">
        <v>144</v>
      </c>
      <c r="DG34" s="72" t="s">
        <v>127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3"/>
      <c r="C35" s="72" t="s">
        <v>145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3"/>
      <c r="DG35" s="72" t="s">
        <v>145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3" t="s">
        <v>146</v>
      </c>
      <c r="C36" s="72" t="s">
        <v>147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3" t="s">
        <v>146</v>
      </c>
      <c r="DG36" s="72" t="s">
        <v>147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customHeight="1">
      <c r="A37" s="60">
        <v>30601067</v>
      </c>
      <c r="B37" s="91" t="s">
        <v>148</v>
      </c>
      <c r="C37" s="72" t="s">
        <v>125</v>
      </c>
      <c r="D37" s="5">
        <v>127</v>
      </c>
      <c r="E37" s="22">
        <v>5.0449999999999999</v>
      </c>
      <c r="F37" s="23">
        <f t="shared" si="0"/>
        <v>640.71500000000003</v>
      </c>
      <c r="G37" s="23"/>
      <c r="H37" s="23">
        <f t="shared" si="1"/>
        <v>0</v>
      </c>
      <c r="I37" s="23">
        <f t="shared" si="2"/>
        <v>0</v>
      </c>
      <c r="J37" s="23">
        <f t="shared" si="3"/>
        <v>640.71500000000003</v>
      </c>
      <c r="K37" s="23">
        <f t="shared" si="4"/>
        <v>0</v>
      </c>
      <c r="L37" s="23" t="str">
        <f t="shared" si="5"/>
        <v>0</v>
      </c>
      <c r="M37" s="10">
        <v>0.4</v>
      </c>
      <c r="N37" s="23">
        <f t="shared" si="6"/>
        <v>2.5628600000000001</v>
      </c>
      <c r="O37" s="23">
        <f t="shared" si="7"/>
        <v>0.4</v>
      </c>
      <c r="P37" s="23">
        <f t="shared" si="8"/>
        <v>0</v>
      </c>
      <c r="Q37" s="7">
        <v>0.3</v>
      </c>
      <c r="R37" s="6">
        <f t="shared" si="9"/>
        <v>0.19221450000000001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>
        <f t="shared" si="45"/>
        <v>0</v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>
        <f t="shared" si="45"/>
        <v>0</v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>
        <f t="shared" si="45"/>
        <v>0</v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1" t="s">
        <v>148</v>
      </c>
      <c r="DG37" s="72" t="s">
        <v>125</v>
      </c>
      <c r="DH37" s="5">
        <f t="shared" si="30"/>
        <v>127</v>
      </c>
      <c r="DI37" s="24">
        <v>5.0449999999999999</v>
      </c>
      <c r="DJ37" s="23">
        <f t="shared" si="13"/>
        <v>640.71500000000003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640.71500000000003</v>
      </c>
      <c r="DO37" s="23">
        <f t="shared" si="17"/>
        <v>0</v>
      </c>
      <c r="DP37" s="23" t="str">
        <f t="shared" si="18"/>
        <v/>
      </c>
      <c r="DQ37" s="10">
        <v>0.4</v>
      </c>
      <c r="DR37" s="23">
        <f t="shared" si="19"/>
        <v>2.5628600000000001</v>
      </c>
      <c r="DS37" s="23" t="str">
        <f t="shared" si="20"/>
        <v/>
      </c>
      <c r="DT37" s="23">
        <f t="shared" si="21"/>
        <v>0</v>
      </c>
      <c r="DU37" s="7">
        <v>0.3</v>
      </c>
      <c r="DV37" s="6">
        <f t="shared" si="22"/>
        <v>0.19221450000000001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>
        <f t="shared" si="48"/>
        <v>0</v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>
        <f t="shared" si="48"/>
        <v>0</v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>
        <f t="shared" si="48"/>
        <v>0</v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2"/>
      <c r="C38" s="72" t="s">
        <v>149</v>
      </c>
      <c r="D38" s="5">
        <v>130</v>
      </c>
      <c r="E38" s="22">
        <v>5.0449999999999999</v>
      </c>
      <c r="F38" s="23">
        <f t="shared" si="0"/>
        <v>655.85</v>
      </c>
      <c r="G38" s="23"/>
      <c r="H38" s="23">
        <f t="shared" si="1"/>
        <v>0</v>
      </c>
      <c r="I38" s="23">
        <f t="shared" si="2"/>
        <v>0</v>
      </c>
      <c r="J38" s="23">
        <f t="shared" si="3"/>
        <v>655.85</v>
      </c>
      <c r="K38" s="23">
        <f t="shared" si="4"/>
        <v>0</v>
      </c>
      <c r="L38" s="23" t="str">
        <f t="shared" si="5"/>
        <v>0</v>
      </c>
      <c r="M38" s="10">
        <v>0.4</v>
      </c>
      <c r="N38" s="23">
        <f t="shared" si="6"/>
        <v>2.6234000000000002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0.19675499999999999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5"/>
        <v>0</v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>
        <f t="shared" si="45"/>
        <v>0</v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>
        <f t="shared" si="45"/>
        <v>0</v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2"/>
      <c r="DG38" s="72" t="s">
        <v>149</v>
      </c>
      <c r="DH38" s="5">
        <f t="shared" si="30"/>
        <v>130</v>
      </c>
      <c r="DI38" s="24">
        <v>5.0449999999999999</v>
      </c>
      <c r="DJ38" s="23">
        <f t="shared" si="13"/>
        <v>655.85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655.85</v>
      </c>
      <c r="DO38" s="23">
        <f t="shared" si="17"/>
        <v>0</v>
      </c>
      <c r="DP38" s="23" t="str">
        <f t="shared" si="18"/>
        <v/>
      </c>
      <c r="DQ38" s="10">
        <v>0.4</v>
      </c>
      <c r="DR38" s="23">
        <f t="shared" si="19"/>
        <v>2.6234000000000002</v>
      </c>
      <c r="DS38" s="23" t="str">
        <f t="shared" si="20"/>
        <v/>
      </c>
      <c r="DT38" s="23">
        <f t="shared" si="21"/>
        <v>0</v>
      </c>
      <c r="DU38" s="7">
        <v>0.3</v>
      </c>
      <c r="DV38" s="6">
        <f t="shared" si="22"/>
        <v>0.19675499999999999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2"/>
      <c r="C39" s="72" t="s">
        <v>150</v>
      </c>
      <c r="D39" s="5">
        <v>36</v>
      </c>
      <c r="E39" s="22">
        <v>5.0449999999999999</v>
      </c>
      <c r="F39" s="23">
        <f t="shared" si="0"/>
        <v>181.62</v>
      </c>
      <c r="G39" s="23"/>
      <c r="H39" s="23">
        <f t="shared" si="1"/>
        <v>0</v>
      </c>
      <c r="I39" s="23">
        <f t="shared" si="2"/>
        <v>0</v>
      </c>
      <c r="J39" s="23">
        <f t="shared" si="3"/>
        <v>181.62</v>
      </c>
      <c r="K39" s="23">
        <f t="shared" si="4"/>
        <v>0</v>
      </c>
      <c r="L39" s="23" t="str">
        <f t="shared" si="5"/>
        <v>0</v>
      </c>
      <c r="M39" s="10">
        <v>0.4</v>
      </c>
      <c r="N39" s="23">
        <f t="shared" si="6"/>
        <v>0.72648000000000013</v>
      </c>
      <c r="O39" s="23">
        <f t="shared" si="7"/>
        <v>0.4</v>
      </c>
      <c r="P39" s="23">
        <f t="shared" si="8"/>
        <v>0</v>
      </c>
      <c r="Q39" s="7">
        <v>0.3</v>
      </c>
      <c r="R39" s="6">
        <f t="shared" si="9"/>
        <v>5.4486E-2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2"/>
      <c r="DG39" s="72" t="s">
        <v>150</v>
      </c>
      <c r="DH39" s="5">
        <f t="shared" si="30"/>
        <v>36</v>
      </c>
      <c r="DI39" s="24">
        <v>5.0449999999999999</v>
      </c>
      <c r="DJ39" s="23">
        <f t="shared" si="13"/>
        <v>181.62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181.62</v>
      </c>
      <c r="DO39" s="23">
        <f t="shared" si="17"/>
        <v>0</v>
      </c>
      <c r="DP39" s="23" t="str">
        <f t="shared" si="18"/>
        <v/>
      </c>
      <c r="DQ39" s="10">
        <v>0.4</v>
      </c>
      <c r="DR39" s="23">
        <f t="shared" si="19"/>
        <v>0.72648000000000013</v>
      </c>
      <c r="DS39" s="23" t="str">
        <f t="shared" si="20"/>
        <v/>
      </c>
      <c r="DT39" s="23">
        <f t="shared" si="21"/>
        <v>0</v>
      </c>
      <c r="DU39" s="7">
        <v>0.3</v>
      </c>
      <c r="DV39" s="6">
        <f t="shared" si="22"/>
        <v>5.4486E-2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>
        <f t="shared" si="48"/>
        <v>0</v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customHeight="1">
      <c r="A40" s="60">
        <v>30601070</v>
      </c>
      <c r="B40" s="92"/>
      <c r="C40" s="72" t="s">
        <v>124</v>
      </c>
      <c r="D40" s="5">
        <v>36</v>
      </c>
      <c r="E40" s="22">
        <v>5.0449999999999999</v>
      </c>
      <c r="F40" s="23">
        <f t="shared" si="0"/>
        <v>181.62</v>
      </c>
      <c r="G40" s="23"/>
      <c r="H40" s="23">
        <f t="shared" si="1"/>
        <v>0</v>
      </c>
      <c r="I40" s="23">
        <f t="shared" si="2"/>
        <v>0</v>
      </c>
      <c r="J40" s="23">
        <f t="shared" si="3"/>
        <v>181.62</v>
      </c>
      <c r="K40" s="23">
        <f t="shared" si="4"/>
        <v>0</v>
      </c>
      <c r="L40" s="23" t="str">
        <f t="shared" si="5"/>
        <v>0</v>
      </c>
      <c r="M40" s="10">
        <v>0.4</v>
      </c>
      <c r="N40" s="23">
        <f t="shared" si="6"/>
        <v>0.72648000000000013</v>
      </c>
      <c r="O40" s="23">
        <f t="shared" si="7"/>
        <v>0.4</v>
      </c>
      <c r="P40" s="23">
        <f t="shared" si="8"/>
        <v>0</v>
      </c>
      <c r="Q40" s="7">
        <v>0.3</v>
      </c>
      <c r="R40" s="6">
        <f t="shared" si="9"/>
        <v>5.4486E-2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>
        <f t="shared" si="45"/>
        <v>0</v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>
        <f t="shared" si="45"/>
        <v>0</v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>
        <f t="shared" si="45"/>
        <v>0</v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2"/>
      <c r="DG40" s="72" t="s">
        <v>124</v>
      </c>
      <c r="DH40" s="5">
        <f t="shared" si="30"/>
        <v>36</v>
      </c>
      <c r="DI40" s="24">
        <v>5.0449999999999999</v>
      </c>
      <c r="DJ40" s="23">
        <f t="shared" si="13"/>
        <v>181.62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181.62</v>
      </c>
      <c r="DO40" s="23">
        <f t="shared" si="17"/>
        <v>0</v>
      </c>
      <c r="DP40" s="23" t="str">
        <f t="shared" si="18"/>
        <v/>
      </c>
      <c r="DQ40" s="10">
        <v>0.4</v>
      </c>
      <c r="DR40" s="23">
        <f t="shared" si="19"/>
        <v>0.72648000000000013</v>
      </c>
      <c r="DS40" s="23" t="str">
        <f t="shared" si="20"/>
        <v/>
      </c>
      <c r="DT40" s="23">
        <f t="shared" si="21"/>
        <v>0</v>
      </c>
      <c r="DU40" s="7">
        <v>0.3</v>
      </c>
      <c r="DV40" s="6">
        <f t="shared" si="22"/>
        <v>5.4486E-2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>
        <f t="shared" si="48"/>
        <v>0</v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>
        <f t="shared" si="48"/>
        <v>0</v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>
        <f t="shared" si="48"/>
        <v>0</v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1" t="s">
        <v>151</v>
      </c>
      <c r="C41" s="72" t="s">
        <v>152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1" t="s">
        <v>151</v>
      </c>
      <c r="DG41" s="72" t="s">
        <v>152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2"/>
      <c r="C42" s="72" t="s">
        <v>129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2"/>
      <c r="DG42" s="72" t="s">
        <v>129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1" t="s">
        <v>153</v>
      </c>
      <c r="C43" s="72" t="s">
        <v>129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1" t="s">
        <v>153</v>
      </c>
      <c r="DG43" s="72" t="s">
        <v>129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3"/>
      <c r="C44" s="72" t="s">
        <v>127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3"/>
      <c r="DG44" s="72" t="s">
        <v>127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2" t="s">
        <v>154</v>
      </c>
      <c r="C45" s="72" t="s">
        <v>143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2" t="s">
        <v>154</v>
      </c>
      <c r="DG45" s="72" t="s">
        <v>143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3"/>
      <c r="C46" s="72" t="s">
        <v>155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3"/>
      <c r="DG46" s="72" t="s">
        <v>155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2" t="s">
        <v>156</v>
      </c>
      <c r="C47" s="72" t="s">
        <v>118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2" t="s">
        <v>156</v>
      </c>
      <c r="DG47" s="72" t="s">
        <v>118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3"/>
      <c r="C48" s="72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3"/>
      <c r="DG48" s="72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1" t="s">
        <v>157</v>
      </c>
      <c r="C49" s="72" t="s">
        <v>158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1" t="s">
        <v>157</v>
      </c>
      <c r="DG49" s="72" t="s">
        <v>158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3"/>
      <c r="C50" s="72" t="s">
        <v>152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3"/>
      <c r="DG50" s="72" t="s">
        <v>152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1" t="s">
        <v>159</v>
      </c>
      <c r="C51" s="72" t="s">
        <v>160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1" t="s">
        <v>159</v>
      </c>
      <c r="DG51" s="72" t="s">
        <v>160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3"/>
      <c r="C52" s="72" t="s">
        <v>161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3"/>
      <c r="DG52" s="72" t="s">
        <v>161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5" t="s">
        <v>162</v>
      </c>
      <c r="C53" s="72" t="s">
        <v>158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5" t="s">
        <v>162</v>
      </c>
      <c r="DG53" s="72" t="s">
        <v>158</v>
      </c>
      <c r="DH53" s="5">
        <f t="shared" si="30"/>
        <v>895</v>
      </c>
      <c r="DI53" s="24">
        <v>5.0599999999999996</v>
      </c>
      <c r="DJ53" s="23">
        <f t="shared" si="13"/>
        <v>4528.7</v>
      </c>
      <c r="DK53" s="23">
        <f t="shared" si="31"/>
        <v>4328</v>
      </c>
      <c r="DL53" s="23">
        <f t="shared" si="14"/>
        <v>8</v>
      </c>
      <c r="DM53" s="23">
        <f t="shared" si="15"/>
        <v>0</v>
      </c>
      <c r="DN53" s="23">
        <f t="shared" si="16"/>
        <v>4536.7</v>
      </c>
      <c r="DO53" s="23">
        <f t="shared" si="17"/>
        <v>0.1763396301276258</v>
      </c>
      <c r="DP53" s="23">
        <f t="shared" si="18"/>
        <v>0</v>
      </c>
      <c r="DQ53" s="10">
        <v>1</v>
      </c>
      <c r="DR53" s="23">
        <f t="shared" si="19"/>
        <v>45.366999999999997</v>
      </c>
      <c r="DS53" s="23">
        <f t="shared" si="20"/>
        <v>0.82366036987237423</v>
      </c>
      <c r="DT53" s="23">
        <f t="shared" si="21"/>
        <v>0.22042453765953227</v>
      </c>
      <c r="DU53" s="7">
        <v>1</v>
      </c>
      <c r="DV53" s="6">
        <f t="shared" si="22"/>
        <v>4.5366999999999997</v>
      </c>
      <c r="DW53" s="5">
        <f t="shared" si="55"/>
        <v>1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1</v>
      </c>
      <c r="EG53" s="54">
        <f t="shared" si="55"/>
        <v>2</v>
      </c>
      <c r="EH53" s="54">
        <f t="shared" si="55"/>
        <v>0</v>
      </c>
      <c r="EI53" s="54">
        <f t="shared" si="55"/>
        <v>0</v>
      </c>
      <c r="EJ53" s="54">
        <f t="shared" si="55"/>
        <v>3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2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>
        <f t="shared" ref="FT53:GI116" si="60">IF(ISERROR(EF53/DN53*100),"",(EF53/DN53*100))</f>
        <v>2.2042453765953225E-2</v>
      </c>
      <c r="FU53" s="4">
        <f t="shared" si="60"/>
        <v>1134.1750000000002</v>
      </c>
      <c r="FV53" s="4" t="str">
        <f t="shared" si="60"/>
        <v/>
      </c>
      <c r="FW53" s="4">
        <f t="shared" si="57"/>
        <v>0</v>
      </c>
      <c r="FX53" s="4">
        <f t="shared" si="57"/>
        <v>6.6127361297859677</v>
      </c>
      <c r="FY53" s="4">
        <f t="shared" si="57"/>
        <v>0</v>
      </c>
      <c r="FZ53" s="4">
        <f t="shared" si="57"/>
        <v>0</v>
      </c>
      <c r="GA53" s="4">
        <f t="shared" si="57"/>
        <v>0</v>
      </c>
      <c r="GB53" s="4">
        <f t="shared" si="57"/>
        <v>0</v>
      </c>
      <c r="GC53" s="4">
        <f t="shared" si="57"/>
        <v>0</v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>
        <f t="shared" si="57"/>
        <v>0</v>
      </c>
      <c r="GM53" s="4">
        <f t="shared" si="44"/>
        <v>0</v>
      </c>
      <c r="GN53" s="4" t="str">
        <f t="shared" si="44"/>
        <v/>
      </c>
      <c r="GO53" s="4" t="str">
        <f t="shared" si="44"/>
        <v/>
      </c>
      <c r="GP53" s="4">
        <f t="shared" si="44"/>
        <v>0</v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>
        <f t="shared" si="61"/>
        <v>0</v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1" t="s">
        <v>163</v>
      </c>
      <c r="C54" s="72" t="s">
        <v>152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1" t="s">
        <v>163</v>
      </c>
      <c r="DG54" s="72" t="s">
        <v>152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3"/>
      <c r="C55" s="72" t="s">
        <v>158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3"/>
      <c r="DG55" s="72" t="s">
        <v>158</v>
      </c>
      <c r="DH55" s="5">
        <f t="shared" si="30"/>
        <v>0</v>
      </c>
      <c r="DI55" s="24">
        <v>5.09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1.2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1" t="s">
        <v>164</v>
      </c>
      <c r="C56" s="72" t="s">
        <v>152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1" t="s">
        <v>164</v>
      </c>
      <c r="DG56" s="72" t="s">
        <v>152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3"/>
      <c r="C57" s="72" t="s">
        <v>158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3"/>
      <c r="DG57" s="72" t="s">
        <v>158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1" t="s">
        <v>165</v>
      </c>
      <c r="C58" s="72" t="s">
        <v>127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1" t="s">
        <v>165</v>
      </c>
      <c r="DG58" s="72" t="s">
        <v>127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2"/>
      <c r="C59" s="72" t="s">
        <v>143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2"/>
      <c r="DG59" s="72" t="s">
        <v>143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2"/>
      <c r="C60" s="75" t="s">
        <v>119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2"/>
      <c r="DG60" s="75" t="s">
        <v>119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3"/>
      <c r="C61" s="75" t="s">
        <v>150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3"/>
      <c r="DG61" s="75" t="s">
        <v>150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1" t="s">
        <v>166</v>
      </c>
      <c r="C62" s="72" t="s">
        <v>118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1" t="s">
        <v>166</v>
      </c>
      <c r="DG62" s="72" t="s">
        <v>118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3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3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94" t="s">
        <v>167</v>
      </c>
      <c r="C64" s="72" t="s">
        <v>127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94" t="s">
        <v>167</v>
      </c>
      <c r="DG64" s="72" t="s">
        <v>127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95"/>
      <c r="C65" s="72" t="s">
        <v>149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95"/>
      <c r="DG65" s="72" t="s">
        <v>149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96"/>
      <c r="C66" s="72" t="s">
        <v>160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96"/>
      <c r="DG66" s="72" t="s">
        <v>160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1" t="s">
        <v>168</v>
      </c>
      <c r="C67" s="38" t="s">
        <v>119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1" t="s">
        <v>168</v>
      </c>
      <c r="DG67" s="38" t="s">
        <v>119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2"/>
      <c r="C68" s="38" t="s">
        <v>127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2"/>
      <c r="DG68" s="38" t="s">
        <v>127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2"/>
      <c r="C69" s="38" t="s">
        <v>169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2"/>
      <c r="DG69" s="38" t="s">
        <v>169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3"/>
      <c r="C70" s="38" t="s">
        <v>170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3"/>
      <c r="DG70" s="38" t="s">
        <v>170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1" t="s">
        <v>171</v>
      </c>
      <c r="C71" s="38" t="s">
        <v>119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1" t="s">
        <v>171</v>
      </c>
      <c r="DG71" s="38" t="s">
        <v>119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2444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2"/>
      <c r="C72" s="38" t="s">
        <v>127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2"/>
      <c r="DG72" s="38" t="s">
        <v>127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0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 t="str">
        <f t="shared" si="81"/>
        <v/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2"/>
      <c r="C73" s="38" t="s">
        <v>169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2"/>
      <c r="DG73" s="38" t="s">
        <v>169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2444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>
        <f t="shared" si="81"/>
        <v>0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3"/>
      <c r="C74" s="38" t="s">
        <v>170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3"/>
      <c r="DG74" s="38" t="s">
        <v>170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2444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>
        <f t="shared" si="81"/>
        <v>0</v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5" t="s">
        <v>172</v>
      </c>
      <c r="C75" s="38" t="s">
        <v>173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3" t="s">
        <v>172</v>
      </c>
      <c r="DG75" s="38" t="s">
        <v>173</v>
      </c>
      <c r="DH75" s="5">
        <f t="shared" si="90"/>
        <v>54</v>
      </c>
      <c r="DI75" s="39">
        <v>10</v>
      </c>
      <c r="DJ75" s="23">
        <f t="shared" si="76"/>
        <v>540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540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1.08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5.3999999999999999E-2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3" t="s">
        <v>174</v>
      </c>
      <c r="C76" s="38" t="s">
        <v>173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3" t="s">
        <v>174</v>
      </c>
      <c r="DG76" s="38" t="s">
        <v>173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1" t="s">
        <v>175</v>
      </c>
      <c r="C77" s="75" t="s">
        <v>131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1" t="s">
        <v>175</v>
      </c>
      <c r="DG77" s="75" t="s">
        <v>131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3"/>
      <c r="C78" s="72" t="s">
        <v>118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3"/>
      <c r="DG78" s="72" t="s">
        <v>118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0</v>
      </c>
      <c r="DO78" s="23" t="str">
        <f t="shared" si="80"/>
        <v/>
      </c>
      <c r="DP78" s="23" t="str">
        <f t="shared" si="81"/>
        <v/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1" t="s">
        <v>176</v>
      </c>
      <c r="C79" s="72" t="s">
        <v>127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1" t="s">
        <v>176</v>
      </c>
      <c r="DG79" s="72" t="s">
        <v>127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2"/>
      <c r="C80" s="72" t="s">
        <v>119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2"/>
      <c r="DG80" s="72" t="s">
        <v>119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3"/>
      <c r="C81" s="72" t="s">
        <v>143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3"/>
      <c r="DG81" s="72" t="s">
        <v>143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1" t="s">
        <v>177</v>
      </c>
      <c r="C82" s="72" t="s">
        <v>170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1" t="s">
        <v>177</v>
      </c>
      <c r="DG82" s="72" t="s">
        <v>170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2"/>
      <c r="C83" s="72" t="s">
        <v>127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2"/>
      <c r="DG83" s="72" t="s">
        <v>127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2"/>
      <c r="C84" s="72" t="s">
        <v>143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2"/>
      <c r="DG84" s="72" t="s">
        <v>143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3"/>
      <c r="C85" s="72" t="s">
        <v>119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3"/>
      <c r="DG85" s="72" t="s">
        <v>119</v>
      </c>
      <c r="DH85" s="5">
        <f t="shared" si="90"/>
        <v>483</v>
      </c>
      <c r="DI85" s="24">
        <v>5.05</v>
      </c>
      <c r="DJ85" s="23">
        <f t="shared" si="76"/>
        <v>2439.15</v>
      </c>
      <c r="DK85" s="23">
        <f t="shared" si="91"/>
        <v>2938.5</v>
      </c>
      <c r="DL85" s="23">
        <f t="shared" si="77"/>
        <v>0</v>
      </c>
      <c r="DM85" s="23">
        <f t="shared" si="78"/>
        <v>0</v>
      </c>
      <c r="DN85" s="23">
        <f t="shared" si="79"/>
        <v>2439.15</v>
      </c>
      <c r="DO85" s="23">
        <f t="shared" si="80"/>
        <v>0</v>
      </c>
      <c r="DP85" s="23">
        <f t="shared" si="81"/>
        <v>0</v>
      </c>
      <c r="DQ85" s="10">
        <v>0.3</v>
      </c>
      <c r="DR85" s="23">
        <f t="shared" si="82"/>
        <v>7.31745</v>
      </c>
      <c r="DS85" s="23">
        <f t="shared" si="83"/>
        <v>0.3</v>
      </c>
      <c r="DT85" s="23">
        <f t="shared" si="84"/>
        <v>0</v>
      </c>
      <c r="DU85" s="7">
        <v>0.1</v>
      </c>
      <c r="DV85" s="6">
        <f t="shared" si="85"/>
        <v>0.24391500000000002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>
        <f t="shared" si="98"/>
        <v>0</v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>
        <f t="shared" si="98"/>
        <v>0</v>
      </c>
      <c r="FY85" s="4">
        <f t="shared" si="96"/>
        <v>0</v>
      </c>
      <c r="FZ85" s="4" t="str">
        <f t="shared" si="96"/>
        <v/>
      </c>
      <c r="GA85" s="4">
        <f t="shared" si="96"/>
        <v>0</v>
      </c>
      <c r="GB85" s="4">
        <f t="shared" si="96"/>
        <v>0</v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1" t="s">
        <v>178</v>
      </c>
      <c r="C86" s="72" t="s">
        <v>118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1" t="s">
        <v>178</v>
      </c>
      <c r="DG86" s="72" t="s">
        <v>118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hidden="1" customHeight="1">
      <c r="A87" s="60">
        <v>30100022</v>
      </c>
      <c r="B87" s="92"/>
      <c r="C87" s="72" t="s">
        <v>119</v>
      </c>
      <c r="D87" s="5"/>
      <c r="E87" s="22">
        <v>5.08</v>
      </c>
      <c r="F87" s="23">
        <f t="shared" si="65"/>
        <v>0</v>
      </c>
      <c r="G87" s="23"/>
      <c r="H87" s="23">
        <f t="shared" si="88"/>
        <v>0</v>
      </c>
      <c r="I87" s="23">
        <f t="shared" si="89"/>
        <v>0</v>
      </c>
      <c r="J87" s="23">
        <f t="shared" si="68"/>
        <v>0</v>
      </c>
      <c r="K87" s="23" t="str">
        <f t="shared" si="69"/>
        <v>0</v>
      </c>
      <c r="L87" s="23" t="str">
        <f t="shared" si="70"/>
        <v>0</v>
      </c>
      <c r="M87" s="10">
        <v>1</v>
      </c>
      <c r="N87" s="23">
        <f t="shared" si="71"/>
        <v>0</v>
      </c>
      <c r="O87" s="23">
        <f t="shared" si="72"/>
        <v>1</v>
      </c>
      <c r="P87" s="23" t="str">
        <f t="shared" si="73"/>
        <v/>
      </c>
      <c r="Q87" s="7">
        <v>0.1</v>
      </c>
      <c r="R87" s="6">
        <f t="shared" si="74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7"/>
        <v/>
      </c>
      <c r="BQ87" s="4" t="str">
        <f t="shared" si="97"/>
        <v/>
      </c>
      <c r="BR87" s="4" t="str">
        <f t="shared" si="97"/>
        <v/>
      </c>
      <c r="BS87" s="4">
        <f t="shared" si="97"/>
        <v>0</v>
      </c>
      <c r="BT87" s="4" t="str">
        <f t="shared" si="97"/>
        <v/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 t="str">
        <f t="shared" si="95"/>
        <v/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 t="str">
        <f t="shared" si="75"/>
        <v/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2"/>
      <c r="DG87" s="72" t="s">
        <v>119</v>
      </c>
      <c r="DH87" s="5">
        <f t="shared" si="90"/>
        <v>0</v>
      </c>
      <c r="DI87" s="24">
        <v>5.08</v>
      </c>
      <c r="DJ87" s="23">
        <f t="shared" si="76"/>
        <v>0</v>
      </c>
      <c r="DK87" s="23">
        <f t="shared" si="91"/>
        <v>0</v>
      </c>
      <c r="DL87" s="23">
        <f t="shared" si="77"/>
        <v>0</v>
      </c>
      <c r="DM87" s="23">
        <f t="shared" si="78"/>
        <v>0</v>
      </c>
      <c r="DN87" s="23">
        <f t="shared" si="79"/>
        <v>0</v>
      </c>
      <c r="DO87" s="23" t="str">
        <f t="shared" si="80"/>
        <v/>
      </c>
      <c r="DP87" s="23" t="str">
        <f t="shared" si="81"/>
        <v/>
      </c>
      <c r="DQ87" s="10">
        <v>1</v>
      </c>
      <c r="DR87" s="23">
        <f t="shared" si="82"/>
        <v>0</v>
      </c>
      <c r="DS87" s="23" t="str">
        <f t="shared" si="83"/>
        <v/>
      </c>
      <c r="DT87" s="23" t="str">
        <f t="shared" si="84"/>
        <v/>
      </c>
      <c r="DU87" s="7">
        <v>0.1</v>
      </c>
      <c r="DV87" s="6">
        <f t="shared" si="85"/>
        <v>0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0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0</v>
      </c>
      <c r="FG87" s="54">
        <f t="shared" si="100"/>
        <v>0</v>
      </c>
      <c r="FH87" s="54">
        <f t="shared" si="100"/>
        <v>0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8"/>
        <v/>
      </c>
      <c r="FU87" s="4" t="str">
        <f t="shared" si="98"/>
        <v/>
      </c>
      <c r="FV87" s="4" t="str">
        <f t="shared" si="98"/>
        <v/>
      </c>
      <c r="FW87" s="4">
        <f t="shared" si="98"/>
        <v>0</v>
      </c>
      <c r="FX87" s="4" t="str">
        <f t="shared" si="98"/>
        <v/>
      </c>
      <c r="FY87" s="4" t="str">
        <f t="shared" si="96"/>
        <v/>
      </c>
      <c r="FZ87" s="4" t="str">
        <f t="shared" si="96"/>
        <v/>
      </c>
      <c r="GA87" s="4">
        <f t="shared" si="96"/>
        <v>0</v>
      </c>
      <c r="GB87" s="4" t="str">
        <f t="shared" si="96"/>
        <v/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 t="str">
        <f t="shared" si="87"/>
        <v/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2"/>
      <c r="C88" s="72" t="s">
        <v>116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2"/>
      <c r="DG88" s="72" t="s">
        <v>116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2"/>
      <c r="C89" s="72" t="s">
        <v>179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2"/>
      <c r="DG89" s="72" t="s">
        <v>179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2"/>
      <c r="C90" s="72" t="s">
        <v>125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2"/>
      <c r="DG90" s="72" t="s">
        <v>125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2"/>
      <c r="C91" s="72" t="s">
        <v>180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2"/>
      <c r="DG91" s="72" t="s">
        <v>180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2"/>
      <c r="C92" s="72" t="s">
        <v>143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2"/>
      <c r="DG92" s="72" t="s">
        <v>143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3"/>
      <c r="C93" s="72" t="s">
        <v>127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3"/>
      <c r="DG93" s="72" t="s">
        <v>127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1" t="s">
        <v>181</v>
      </c>
      <c r="C94" s="29" t="s">
        <v>149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1" t="s">
        <v>181</v>
      </c>
      <c r="DG94" s="29" t="s">
        <v>149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2"/>
      <c r="C95" s="72" t="s">
        <v>143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2"/>
      <c r="DG95" s="72" t="s">
        <v>143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2"/>
      <c r="C96" s="29" t="s">
        <v>182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2"/>
      <c r="DG96" s="29" t="s">
        <v>182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3"/>
      <c r="C97" s="29" t="s">
        <v>125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3"/>
      <c r="DG97" s="29" t="s">
        <v>125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1" t="s">
        <v>183</v>
      </c>
      <c r="C98" s="29" t="s">
        <v>184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1" t="s">
        <v>183</v>
      </c>
      <c r="DG98" s="29" t="s">
        <v>184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2"/>
      <c r="C99" s="29" t="s">
        <v>185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2"/>
      <c r="DG99" s="29" t="s">
        <v>185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2"/>
      <c r="C100" s="29" t="s">
        <v>186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2"/>
      <c r="DG100" s="29" t="s">
        <v>186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3"/>
      <c r="C101" s="29" t="s">
        <v>187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3"/>
      <c r="DG101" s="29" t="s">
        <v>187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1" t="s">
        <v>188</v>
      </c>
      <c r="C102" s="29" t="s">
        <v>184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1" t="s">
        <v>188</v>
      </c>
      <c r="DG102" s="29" t="s">
        <v>184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2"/>
      <c r="C103" s="29" t="s">
        <v>185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2"/>
      <c r="DG103" s="29" t="s">
        <v>185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2"/>
      <c r="C104" s="29" t="s">
        <v>186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2"/>
      <c r="DG104" s="29" t="s">
        <v>186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3"/>
      <c r="C105" s="29" t="s">
        <v>187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3"/>
      <c r="DG105" s="29" t="s">
        <v>187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1" t="s">
        <v>189</v>
      </c>
      <c r="C106" s="29" t="s">
        <v>190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1" t="s">
        <v>189</v>
      </c>
      <c r="DG106" s="29" t="s">
        <v>190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3"/>
      <c r="C107" s="29" t="s">
        <v>161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3"/>
      <c r="DG107" s="29" t="s">
        <v>161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1" t="s">
        <v>191</v>
      </c>
      <c r="C108" s="29" t="s">
        <v>150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1" t="s">
        <v>191</v>
      </c>
      <c r="DG108" s="29" t="s">
        <v>150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2"/>
      <c r="C109" s="29" t="s">
        <v>133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2"/>
      <c r="DG109" s="29" t="s">
        <v>133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3"/>
      <c r="C110" s="29" t="s">
        <v>192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3"/>
      <c r="DG110" s="29" t="s">
        <v>192</v>
      </c>
      <c r="DH110" s="5">
        <f t="shared" si="90"/>
        <v>0</v>
      </c>
      <c r="DI110" s="22">
        <v>5.05</v>
      </c>
      <c r="DJ110" s="23">
        <f t="shared" si="76"/>
        <v>0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0</v>
      </c>
      <c r="DO110" s="23" t="str">
        <f t="shared" si="80"/>
        <v/>
      </c>
      <c r="DP110" s="23" t="str">
        <f t="shared" si="81"/>
        <v/>
      </c>
      <c r="DQ110" s="3">
        <v>0.8</v>
      </c>
      <c r="DR110" s="23">
        <f t="shared" si="82"/>
        <v>0</v>
      </c>
      <c r="DS110" s="23" t="str">
        <f t="shared" si="83"/>
        <v/>
      </c>
      <c r="DT110" s="23" t="str">
        <f t="shared" si="84"/>
        <v/>
      </c>
      <c r="DU110" s="2">
        <v>0.1</v>
      </c>
      <c r="DV110" s="6">
        <f t="shared" si="85"/>
        <v>0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 t="str">
        <f t="shared" si="110"/>
        <v/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 t="str">
        <f t="shared" si="110"/>
        <v/>
      </c>
      <c r="FY110" s="4" t="str">
        <f t="shared" si="110"/>
        <v/>
      </c>
      <c r="FZ110" s="4" t="str">
        <f t="shared" si="110"/>
        <v/>
      </c>
      <c r="GA110" s="4">
        <f t="shared" si="110"/>
        <v>0</v>
      </c>
      <c r="GB110" s="4" t="str">
        <f t="shared" si="110"/>
        <v/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1" t="s">
        <v>193</v>
      </c>
      <c r="C111" s="29" t="s">
        <v>150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1" t="s">
        <v>193</v>
      </c>
      <c r="DG111" s="29" t="s">
        <v>150</v>
      </c>
      <c r="DH111" s="5">
        <f t="shared" si="90"/>
        <v>139</v>
      </c>
      <c r="DI111" s="22">
        <v>5.05</v>
      </c>
      <c r="DJ111" s="23">
        <f t="shared" si="76"/>
        <v>701.94999999999993</v>
      </c>
      <c r="DK111" s="23">
        <f t="shared" si="91"/>
        <v>5443.2</v>
      </c>
      <c r="DL111" s="23">
        <f t="shared" si="77"/>
        <v>0</v>
      </c>
      <c r="DM111" s="23">
        <f t="shared" si="78"/>
        <v>0</v>
      </c>
      <c r="DN111" s="23">
        <f t="shared" si="79"/>
        <v>701.94999999999993</v>
      </c>
      <c r="DO111" s="23">
        <f t="shared" si="80"/>
        <v>0</v>
      </c>
      <c r="DP111" s="23">
        <f t="shared" si="81"/>
        <v>0</v>
      </c>
      <c r="DQ111" s="3">
        <v>0.8</v>
      </c>
      <c r="DR111" s="23">
        <f t="shared" si="82"/>
        <v>5.6155999999999997</v>
      </c>
      <c r="DS111" s="23">
        <f t="shared" si="83"/>
        <v>0.8</v>
      </c>
      <c r="DT111" s="23">
        <f t="shared" si="84"/>
        <v>0</v>
      </c>
      <c r="DU111" s="2">
        <v>0.1</v>
      </c>
      <c r="DV111" s="6">
        <f t="shared" si="85"/>
        <v>7.0194999999999994E-2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>
        <f t="shared" si="110"/>
        <v>0</v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>
        <f t="shared" si="110"/>
        <v>0</v>
      </c>
      <c r="FY111" s="4">
        <f t="shared" si="110"/>
        <v>0</v>
      </c>
      <c r="FZ111" s="4" t="str">
        <f t="shared" si="110"/>
        <v/>
      </c>
      <c r="GA111" s="4">
        <f t="shared" si="110"/>
        <v>0</v>
      </c>
      <c r="GB111" s="4">
        <f t="shared" si="110"/>
        <v>0</v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2"/>
      <c r="C112" s="29" t="s">
        <v>149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2"/>
      <c r="DG112" s="29" t="s">
        <v>149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3024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>
        <f t="shared" si="81"/>
        <v>0</v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3"/>
      <c r="C113" s="29" t="s">
        <v>192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3"/>
      <c r="DG113" s="29" t="s">
        <v>192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 t="str">
        <f t="shared" si="110"/>
        <v/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 t="str">
        <f t="shared" si="110"/>
        <v/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 t="str">
        <f t="shared" si="110"/>
        <v/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1" t="s">
        <v>194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1" t="s">
        <v>194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2"/>
      <c r="C115" s="29" t="s">
        <v>195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2"/>
      <c r="DG115" s="29" t="s">
        <v>195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3"/>
      <c r="C116" s="29" t="s">
        <v>124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3"/>
      <c r="DG116" s="29" t="s">
        <v>124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1" t="s">
        <v>196</v>
      </c>
      <c r="C117" s="29" t="s">
        <v>147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1" t="s">
        <v>196</v>
      </c>
      <c r="DG117" s="29" t="s">
        <v>147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2"/>
      <c r="C118" s="29" t="s">
        <v>125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2"/>
      <c r="DG118" s="29" t="s">
        <v>125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2"/>
      <c r="C119" s="29" t="s">
        <v>150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2"/>
      <c r="DG119" s="29" t="s">
        <v>150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3"/>
      <c r="C120" s="29" t="s">
        <v>197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3"/>
      <c r="DG120" s="29" t="s">
        <v>197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1" t="s">
        <v>198</v>
      </c>
      <c r="C121" s="29" t="s">
        <v>199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1" t="s">
        <v>198</v>
      </c>
      <c r="DG121" s="29" t="s">
        <v>199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2"/>
      <c r="C122" s="29" t="s">
        <v>200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2"/>
      <c r="DG122" s="29" t="s">
        <v>200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2"/>
      <c r="C123" s="29" t="s">
        <v>134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2"/>
      <c r="DG123" s="29" t="s">
        <v>134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3"/>
      <c r="C124" s="29" t="s">
        <v>197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3"/>
      <c r="DG124" s="29" t="s">
        <v>197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1" t="s">
        <v>201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1" t="s">
        <v>201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2"/>
      <c r="C126" s="29" t="s">
        <v>195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2"/>
      <c r="DG126" s="29" t="s">
        <v>195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3"/>
      <c r="C127" s="29" t="s">
        <v>124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3"/>
      <c r="DG127" s="29" t="s">
        <v>124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1" t="s">
        <v>202</v>
      </c>
      <c r="C128" s="29" t="s">
        <v>149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1" t="s">
        <v>202</v>
      </c>
      <c r="DG128" s="29" t="s">
        <v>149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3"/>
      <c r="C129" s="29" t="s">
        <v>125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3"/>
      <c r="DG129" s="29" t="s">
        <v>125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1" t="s">
        <v>203</v>
      </c>
      <c r="C130" s="29" t="s">
        <v>124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1" t="s">
        <v>203</v>
      </c>
      <c r="DG130" s="29" t="s">
        <v>124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2"/>
      <c r="C131" s="29" t="s">
        <v>204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2"/>
      <c r="DG131" s="29" t="s">
        <v>204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2"/>
      <c r="C132" s="29" t="s">
        <v>149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2"/>
      <c r="DG132" s="29" t="s">
        <v>149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0</v>
      </c>
      <c r="DO132" s="23" t="str">
        <f t="shared" ref="DO132:DO195" si="135">IF(ISERROR(DL132/DN132*100),"",(DL132/DN132*100))</f>
        <v/>
      </c>
      <c r="DP132" s="23" t="str">
        <f t="shared" ref="DP132:DP195" si="136">IF(ISERROR(DM132/DK132*100),"",(DM132/DK132*100))</f>
        <v/>
      </c>
      <c r="DQ132" s="3">
        <v>0.2</v>
      </c>
      <c r="DR132" s="23">
        <f t="shared" ref="DR132:DR195" si="137">DN132*DQ132/100</f>
        <v>0</v>
      </c>
      <c r="DS132" s="23" t="str">
        <f t="shared" ref="DS132:DS195" si="138">IF(ISERROR(DQ132-DO132-DP132),"",(DQ132-DO132-DP132))</f>
        <v/>
      </c>
      <c r="DT132" s="23" t="str">
        <f t="shared" ref="DT132:DT195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3"/>
      <c r="C133" s="29" t="s">
        <v>205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3"/>
      <c r="DG133" s="29" t="s">
        <v>205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hidden="1" customHeight="1">
      <c r="A134" s="60">
        <v>30700017</v>
      </c>
      <c r="B134" s="30" t="s">
        <v>206</v>
      </c>
      <c r="C134" s="30" t="s">
        <v>207</v>
      </c>
      <c r="D134" s="5"/>
      <c r="E134" s="22">
        <v>4.8</v>
      </c>
      <c r="F134" s="23">
        <f t="shared" si="123"/>
        <v>0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0</v>
      </c>
      <c r="K134" s="23" t="str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</v>
      </c>
      <c r="O134" s="23">
        <f t="shared" si="128"/>
        <v>0.2</v>
      </c>
      <c r="P134" s="23" t="str">
        <f t="shared" si="129"/>
        <v/>
      </c>
      <c r="Q134" s="7">
        <v>0.1</v>
      </c>
      <c r="R134" s="6">
        <f t="shared" si="130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1"/>
        <v/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 t="str">
        <f t="shared" si="121"/>
        <v/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 t="str">
        <f t="shared" si="121"/>
        <v/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206</v>
      </c>
      <c r="DG134" s="30" t="s">
        <v>207</v>
      </c>
      <c r="DH134" s="5">
        <f t="shared" si="143"/>
        <v>0</v>
      </c>
      <c r="DI134" s="24">
        <v>4.8</v>
      </c>
      <c r="DJ134" s="23">
        <f t="shared" si="131"/>
        <v>0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0</v>
      </c>
      <c r="DO134" s="23" t="str">
        <f t="shared" si="135"/>
        <v/>
      </c>
      <c r="DP134" s="23" t="str">
        <f t="shared" si="136"/>
        <v/>
      </c>
      <c r="DQ134" s="3">
        <v>0.2</v>
      </c>
      <c r="DR134" s="23">
        <f t="shared" si="137"/>
        <v>0</v>
      </c>
      <c r="DS134" s="23" t="str">
        <f t="shared" si="138"/>
        <v/>
      </c>
      <c r="DT134" s="23" t="str">
        <f t="shared" si="139"/>
        <v/>
      </c>
      <c r="DU134" s="7">
        <v>0.1</v>
      </c>
      <c r="DV134" s="6">
        <f t="shared" si="140"/>
        <v>0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 t="str">
        <f t="shared" si="122"/>
        <v/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 t="str">
        <f t="shared" si="122"/>
        <v/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 t="str">
        <f t="shared" si="122"/>
        <v/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hidden="1" customHeight="1">
      <c r="A135" s="60">
        <v>30700016</v>
      </c>
      <c r="B135" s="30" t="s">
        <v>208</v>
      </c>
      <c r="C135" s="30" t="s">
        <v>209</v>
      </c>
      <c r="D135" s="5"/>
      <c r="E135" s="22">
        <v>7.69</v>
      </c>
      <c r="F135" s="23">
        <f t="shared" si="123"/>
        <v>0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0</v>
      </c>
      <c r="K135" s="23" t="str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</v>
      </c>
      <c r="O135" s="23">
        <f t="shared" si="128"/>
        <v>0.2</v>
      </c>
      <c r="P135" s="23" t="str">
        <f t="shared" si="129"/>
        <v/>
      </c>
      <c r="Q135" s="7">
        <v>0.1</v>
      </c>
      <c r="R135" s="6">
        <f t="shared" si="130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1"/>
        <v/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 t="str">
        <f t="shared" si="121"/>
        <v/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 t="str">
        <f t="shared" si="121"/>
        <v/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208</v>
      </c>
      <c r="DG135" s="30" t="s">
        <v>209</v>
      </c>
      <c r="DH135" s="5">
        <f t="shared" si="143"/>
        <v>0</v>
      </c>
      <c r="DI135" s="24">
        <v>7.69</v>
      </c>
      <c r="DJ135" s="23">
        <f t="shared" si="131"/>
        <v>0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0</v>
      </c>
      <c r="DO135" s="23" t="str">
        <f t="shared" si="135"/>
        <v/>
      </c>
      <c r="DP135" s="23" t="str">
        <f t="shared" si="136"/>
        <v/>
      </c>
      <c r="DQ135" s="3">
        <v>0.2</v>
      </c>
      <c r="DR135" s="23">
        <f t="shared" si="137"/>
        <v>0</v>
      </c>
      <c r="DS135" s="23" t="str">
        <f t="shared" si="138"/>
        <v/>
      </c>
      <c r="DT135" s="23" t="str">
        <f t="shared" si="139"/>
        <v/>
      </c>
      <c r="DU135" s="7">
        <v>0.1</v>
      </c>
      <c r="DV135" s="6">
        <f t="shared" si="140"/>
        <v>0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 t="str">
        <f t="shared" si="122"/>
        <v/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 t="str">
        <f t="shared" si="122"/>
        <v/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 t="str">
        <f t="shared" si="122"/>
        <v/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210</v>
      </c>
      <c r="C136" s="30" t="s">
        <v>211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210</v>
      </c>
      <c r="DG136" s="30" t="s">
        <v>211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212</v>
      </c>
      <c r="C137" s="30" t="s">
        <v>213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212</v>
      </c>
      <c r="DG137" s="30" t="s">
        <v>213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214</v>
      </c>
      <c r="C138" s="30" t="s">
        <v>215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214</v>
      </c>
      <c r="DG138" s="30" t="s">
        <v>215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216</v>
      </c>
      <c r="C139" s="30" t="s">
        <v>215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216</v>
      </c>
      <c r="DG139" s="30" t="s">
        <v>215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217</v>
      </c>
      <c r="C140" s="30" t="s">
        <v>215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217</v>
      </c>
      <c r="DG140" s="30" t="s">
        <v>215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218</v>
      </c>
      <c r="C141" s="30" t="s">
        <v>219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218</v>
      </c>
      <c r="DG141" s="30" t="s">
        <v>219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220</v>
      </c>
      <c r="C142" s="30" t="s">
        <v>221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220</v>
      </c>
      <c r="DG142" s="30" t="s">
        <v>221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222</v>
      </c>
      <c r="C143" s="30" t="s">
        <v>221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222</v>
      </c>
      <c r="DG143" s="30" t="s">
        <v>221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4" t="s">
        <v>223</v>
      </c>
      <c r="C144" s="29" t="s">
        <v>224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4" t="s">
        <v>223</v>
      </c>
      <c r="DG144" s="29" t="s">
        <v>224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4" t="s">
        <v>225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4" t="s">
        <v>225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2198</v>
      </c>
      <c r="E146" s="43"/>
      <c r="F146" s="44">
        <f>SUM(F4:F145)</f>
        <v>11060.875000000004</v>
      </c>
      <c r="G146" s="44">
        <f>SUM(G4:G145)</f>
        <v>10009.200000000001</v>
      </c>
      <c r="H146" s="44">
        <f>SUM(H4:H145)</f>
        <v>22.1</v>
      </c>
      <c r="I146" s="44">
        <f>SUM(I4:I145)</f>
        <v>33.5</v>
      </c>
      <c r="J146" s="44">
        <f>SUM(J4:J145)</f>
        <v>11082.975000000002</v>
      </c>
      <c r="K146" s="44">
        <f>IF(ISERROR(H146/J146*100),"0",(H146/J146*100))</f>
        <v>0.19940494316733545</v>
      </c>
      <c r="L146" s="44">
        <f>IF(ISERROR(I146/G146*100),"0",(I146/G146*100))</f>
        <v>0.33469208328337924</v>
      </c>
      <c r="M146" s="45">
        <f>IF(ISERROR(N146/J146*100),"",(N146/J146*100))</f>
        <v>0.32757666601251023</v>
      </c>
      <c r="N146" s="44">
        <f>SUM(N4:N145)</f>
        <v>36.305240000000012</v>
      </c>
      <c r="O146" s="44">
        <f>IF(ISERROR(M146-K146-L146),"0",(M146-K146-L146))</f>
        <v>-0.20652036043820446</v>
      </c>
      <c r="P146" s="44">
        <f>(S146+T146+U146+V146+W146+X146+Y146+Z146+AA146)/J146*1000</f>
        <v>0</v>
      </c>
      <c r="Q146" s="46">
        <f>IF(ISERROR(R146/J146*1000),"",(R146/J146*1000))</f>
        <v>0.125241913836312</v>
      </c>
      <c r="R146" s="44">
        <f t="shared" ref="R146:AW146" si="152">SUM(R4:R145)</f>
        <v>1.3880530000000002</v>
      </c>
      <c r="S146" s="44">
        <f t="shared" si="152"/>
        <v>0</v>
      </c>
      <c r="T146" s="44">
        <f t="shared" si="152"/>
        <v>0</v>
      </c>
      <c r="U146" s="44">
        <f t="shared" si="152"/>
        <v>0</v>
      </c>
      <c r="V146" s="44">
        <f t="shared" si="152"/>
        <v>0</v>
      </c>
      <c r="W146" s="44">
        <f t="shared" si="152"/>
        <v>0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0</v>
      </c>
      <c r="AC146" s="44">
        <f t="shared" si="152"/>
        <v>12.100000000000001</v>
      </c>
      <c r="AD146" s="44">
        <f t="shared" si="152"/>
        <v>10</v>
      </c>
      <c r="AE146" s="44">
        <f t="shared" si="152"/>
        <v>0</v>
      </c>
      <c r="AF146" s="44">
        <f t="shared" si="152"/>
        <v>0</v>
      </c>
      <c r="AG146" s="44">
        <f t="shared" si="152"/>
        <v>0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7.5</v>
      </c>
      <c r="BC146" s="44">
        <f t="shared" si="153"/>
        <v>0</v>
      </c>
      <c r="BD146" s="44">
        <f t="shared" si="153"/>
        <v>26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0</v>
      </c>
      <c r="BQ146" s="47">
        <f t="shared" ref="BQ146:CO146" si="154">IF(ISERROR(AC146/$J$146*100),"",(AC146/$J$146*100))</f>
        <v>0.10917646209614294</v>
      </c>
      <c r="BR146" s="47">
        <f t="shared" si="154"/>
        <v>9.0228481071192509E-2</v>
      </c>
      <c r="BS146" s="47">
        <f t="shared" si="154"/>
        <v>0</v>
      </c>
      <c r="BT146" s="47">
        <f t="shared" si="154"/>
        <v>0</v>
      </c>
      <c r="BU146" s="47">
        <f t="shared" si="154"/>
        <v>0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7.493106342165208E-2</v>
      </c>
      <c r="CQ146" s="48">
        <f t="shared" ref="CQ146" si="156">IF(ISERROR(BC146/G146*100),"",(BC146/G146*100))</f>
        <v>0</v>
      </c>
      <c r="CR146" s="48">
        <f t="shared" ref="CR146" si="157">IF(ISERROR(BD146/G146*100),"",(BD146/G146*100))</f>
        <v>0.25976101986172723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4189</v>
      </c>
      <c r="DI146" s="40"/>
      <c r="DJ146" s="40">
        <f>SUM(DJ4:DJ145)</f>
        <v>21383.275000000005</v>
      </c>
      <c r="DK146" s="40">
        <f>SUM(DK4:DK145)</f>
        <v>35555.210000000006</v>
      </c>
      <c r="DL146" s="40">
        <f>SUM(DL4:DL145)</f>
        <v>77.800000000000011</v>
      </c>
      <c r="DM146" s="40">
        <f>SUM(DM4:DM145)</f>
        <v>33.5</v>
      </c>
      <c r="DN146" s="40">
        <f>SUM(DN4:DN145)</f>
        <v>21461.075000000004</v>
      </c>
      <c r="DO146" s="40">
        <f>IF(ISERROR(DL146/DN146*100),"",(DL146/DN146*100))</f>
        <v>0.36251678911704094</v>
      </c>
      <c r="DP146" s="40">
        <f>IF(ISERROR(DM146/DK146*100),"",(DM146/DK146*100))</f>
        <v>9.4219665697375971E-2</v>
      </c>
      <c r="DQ146" s="41">
        <f>IF(ISERROR(DR146/DN146*100),"",(DR146/DN146*100))</f>
        <v>0.526384116359502</v>
      </c>
      <c r="DR146" s="40">
        <f>SUM(DR4:DR145)</f>
        <v>112.96769</v>
      </c>
      <c r="DS146" s="40">
        <f>IF(ISERROR(DQ146-DO146-DP146),"",(DQ146-DO146-DP146))</f>
        <v>6.9647661545085088E-2</v>
      </c>
      <c r="DT146" s="40">
        <f t="shared" si="139"/>
        <v>4.6595988318385718E-2</v>
      </c>
      <c r="DU146" s="42">
        <f>IF(ISERROR(DV146/DN146*1000),"",(DV146/DN146*1000))</f>
        <v>0.34355282761930606</v>
      </c>
      <c r="DV146" s="40">
        <f t="shared" ref="DV146:FA146" si="169">SUM(DV4:DV145)</f>
        <v>7.3730130000000003</v>
      </c>
      <c r="DW146" s="40">
        <f t="shared" si="169"/>
        <v>1</v>
      </c>
      <c r="DX146" s="40">
        <f t="shared" si="169"/>
        <v>0</v>
      </c>
      <c r="DY146" s="40">
        <f t="shared" si="169"/>
        <v>0</v>
      </c>
      <c r="DZ146" s="40">
        <f t="shared" si="169"/>
        <v>0</v>
      </c>
      <c r="EA146" s="40">
        <f t="shared" si="169"/>
        <v>0</v>
      </c>
      <c r="EB146" s="40">
        <f t="shared" si="169"/>
        <v>0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5.7</v>
      </c>
      <c r="EG146" s="40">
        <f t="shared" si="169"/>
        <v>41.6</v>
      </c>
      <c r="EH146" s="40">
        <f t="shared" si="169"/>
        <v>10</v>
      </c>
      <c r="EI146" s="40">
        <f t="shared" si="169"/>
        <v>0</v>
      </c>
      <c r="EJ146" s="40">
        <f t="shared" si="169"/>
        <v>3</v>
      </c>
      <c r="EK146" s="40">
        <f t="shared" si="169"/>
        <v>0</v>
      </c>
      <c r="EL146" s="40">
        <f t="shared" si="169"/>
        <v>0</v>
      </c>
      <c r="EM146" s="40">
        <f t="shared" si="169"/>
        <v>15.5</v>
      </c>
      <c r="EN146" s="40">
        <f t="shared" si="169"/>
        <v>0</v>
      </c>
      <c r="EO146" s="40">
        <f t="shared" si="169"/>
        <v>0</v>
      </c>
      <c r="EP146" s="40">
        <f t="shared" si="169"/>
        <v>0</v>
      </c>
      <c r="EQ146" s="40">
        <f t="shared" si="169"/>
        <v>2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0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7.5</v>
      </c>
      <c r="FG146" s="40">
        <f t="shared" si="170"/>
        <v>0</v>
      </c>
      <c r="FH146" s="40">
        <f t="shared" si="170"/>
        <v>26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2.655971334147986E-2</v>
      </c>
      <c r="FU146" s="45">
        <f t="shared" si="151"/>
        <v>11475.330591259642</v>
      </c>
      <c r="FV146" s="45">
        <f t="shared" si="151"/>
        <v>10613.495522388062</v>
      </c>
      <c r="FW146" s="45">
        <f t="shared" si="151"/>
        <v>0</v>
      </c>
      <c r="FX146" s="45">
        <f t="shared" si="151"/>
        <v>2.6556265778294659</v>
      </c>
      <c r="FY146" s="45">
        <f t="shared" si="151"/>
        <v>0</v>
      </c>
      <c r="FZ146" s="45">
        <f t="shared" si="151"/>
        <v>0</v>
      </c>
      <c r="GA146" s="45">
        <f t="shared" si="151"/>
        <v>4511.6787736573915</v>
      </c>
      <c r="GB146" s="45">
        <f t="shared" si="151"/>
        <v>0</v>
      </c>
      <c r="GC146" s="45">
        <f t="shared" si="151"/>
        <v>0</v>
      </c>
      <c r="GD146" s="45" t="str">
        <f t="shared" si="151"/>
        <v/>
      </c>
      <c r="GE146" s="45" t="str">
        <f t="shared" si="151"/>
        <v/>
      </c>
      <c r="GF146" s="45" t="str">
        <f t="shared" si="151"/>
        <v/>
      </c>
      <c r="GG146" s="45" t="str">
        <f t="shared" si="149"/>
        <v/>
      </c>
      <c r="GH146" s="45" t="str">
        <f t="shared" si="149"/>
        <v/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 t="str">
        <f t="shared" si="147"/>
        <v/>
      </c>
      <c r="GP146" s="45">
        <f t="shared" si="147"/>
        <v>0</v>
      </c>
      <c r="GQ146" s="45" t="str">
        <f t="shared" si="147"/>
        <v/>
      </c>
      <c r="GR146" s="45" t="str">
        <f t="shared" si="147"/>
        <v/>
      </c>
      <c r="GS146" s="45">
        <f t="shared" si="147"/>
        <v>0</v>
      </c>
      <c r="GT146" s="45" t="str">
        <f t="shared" si="147"/>
        <v/>
      </c>
      <c r="GU146" s="45" t="str">
        <f t="shared" si="147"/>
        <v/>
      </c>
      <c r="GV146" s="45" t="str">
        <f t="shared" si="147"/>
        <v/>
      </c>
      <c r="GW146" s="45">
        <f t="shared" si="147"/>
        <v>0</v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 t="str">
        <f t="shared" si="105"/>
        <v/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1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16" t="s">
        <v>226</v>
      </c>
      <c r="B150" s="116"/>
      <c r="C150" s="116"/>
      <c r="D150" s="116"/>
      <c r="BN150" t="s">
        <v>65</v>
      </c>
      <c r="DW150" s="34" t="s">
        <v>12</v>
      </c>
      <c r="DX150" s="66">
        <f>+DW146</f>
        <v>1</v>
      </c>
      <c r="DY150" s="56">
        <f>+DX150/DW147</f>
        <v>1</v>
      </c>
      <c r="EA150" s="67" t="s">
        <v>227</v>
      </c>
      <c r="EB150" s="67" t="s">
        <v>228</v>
      </c>
      <c r="EC150" s="67" t="s">
        <v>229</v>
      </c>
      <c r="ED150" s="67" t="s">
        <v>230</v>
      </c>
      <c r="EE150" s="67" t="s">
        <v>231</v>
      </c>
      <c r="EF150" s="67" t="s">
        <v>232</v>
      </c>
    </row>
    <row r="151" spans="1:215" s="33" customFormat="1" ht="26.25" customHeight="1">
      <c r="A151" s="117" t="s">
        <v>67</v>
      </c>
      <c r="B151" s="101" t="s">
        <v>0</v>
      </c>
      <c r="C151" s="119" t="s">
        <v>1</v>
      </c>
      <c r="D151" s="121" t="s">
        <v>2</v>
      </c>
      <c r="E151" s="123" t="s">
        <v>3</v>
      </c>
      <c r="F151" s="110" t="s">
        <v>68</v>
      </c>
      <c r="G151" s="110" t="s">
        <v>69</v>
      </c>
      <c r="H151" s="112" t="s">
        <v>70</v>
      </c>
      <c r="I151" s="112" t="s">
        <v>71</v>
      </c>
      <c r="J151" s="112" t="s">
        <v>4</v>
      </c>
      <c r="K151" s="114" t="s">
        <v>72</v>
      </c>
      <c r="L151" s="126" t="s">
        <v>73</v>
      </c>
      <c r="M151" s="128" t="s">
        <v>5</v>
      </c>
      <c r="N151" s="130" t="s">
        <v>6</v>
      </c>
      <c r="O151" s="110" t="s">
        <v>7</v>
      </c>
      <c r="P151" s="126" t="s">
        <v>10</v>
      </c>
      <c r="Q151" s="132" t="s">
        <v>9</v>
      </c>
      <c r="R151" s="103" t="s">
        <v>8</v>
      </c>
      <c r="S151" s="105" t="s">
        <v>11</v>
      </c>
      <c r="T151" s="106"/>
      <c r="U151" s="106"/>
      <c r="V151" s="106"/>
      <c r="W151" s="106"/>
      <c r="X151" s="106"/>
      <c r="Y151" s="106"/>
      <c r="Z151" s="106"/>
      <c r="AA151" s="107"/>
      <c r="AB151" s="108" t="s">
        <v>74</v>
      </c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8" t="s">
        <v>75</v>
      </c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25" t="s">
        <v>76</v>
      </c>
      <c r="BQ151" s="125"/>
      <c r="BR151" s="125"/>
      <c r="BS151" s="125"/>
      <c r="BT151" s="125"/>
      <c r="BU151" s="125"/>
      <c r="BV151" s="125"/>
      <c r="BW151" s="125"/>
      <c r="BX151" s="125"/>
      <c r="BY151" s="125"/>
      <c r="BZ151" s="125"/>
      <c r="CA151" s="125"/>
      <c r="CB151" s="125"/>
      <c r="CC151" s="125"/>
      <c r="CD151" s="125"/>
      <c r="CE151" s="125"/>
      <c r="CF151" s="125"/>
      <c r="CG151" s="125"/>
      <c r="CH151" s="125"/>
      <c r="CI151" s="125"/>
      <c r="CJ151" s="125"/>
      <c r="CK151" s="125"/>
      <c r="CL151" s="125"/>
      <c r="CM151" s="125"/>
      <c r="CN151" s="125"/>
      <c r="CO151" s="125"/>
      <c r="CP151" s="125" t="s">
        <v>77</v>
      </c>
      <c r="CQ151" s="125"/>
      <c r="CR151" s="125"/>
      <c r="CS151" s="125"/>
      <c r="CT151" s="125"/>
      <c r="CU151" s="125"/>
      <c r="CV151" s="125"/>
      <c r="CW151" s="125"/>
      <c r="CX151" s="125"/>
      <c r="CY151" s="125"/>
      <c r="CZ151" s="125"/>
      <c r="DA151" s="125"/>
      <c r="DB151" s="125"/>
      <c r="DC151" s="125"/>
      <c r="DW151" s="34" t="s">
        <v>13</v>
      </c>
      <c r="DX151" s="66">
        <f>+DX146</f>
        <v>0</v>
      </c>
      <c r="DY151" s="56">
        <f>+DX151/DW147</f>
        <v>0</v>
      </c>
      <c r="EA151" s="58">
        <v>1</v>
      </c>
      <c r="EB151" s="58" t="s">
        <v>47</v>
      </c>
      <c r="EC151" s="67" t="s">
        <v>233</v>
      </c>
      <c r="ED151" s="23">
        <f>+DN146</f>
        <v>21461.075000000004</v>
      </c>
      <c r="EE151" s="23">
        <f>+EG146</f>
        <v>41.6</v>
      </c>
      <c r="EF151" s="59">
        <f>+EE151/ED151</f>
        <v>1.9383931140448459E-3</v>
      </c>
    </row>
    <row r="152" spans="1:215" s="33" customFormat="1" ht="36" customHeight="1">
      <c r="A152" s="118"/>
      <c r="B152" s="102"/>
      <c r="C152" s="120"/>
      <c r="D152" s="122"/>
      <c r="E152" s="124"/>
      <c r="F152" s="111"/>
      <c r="G152" s="111"/>
      <c r="H152" s="113"/>
      <c r="I152" s="113"/>
      <c r="J152" s="113"/>
      <c r="K152" s="115"/>
      <c r="L152" s="127"/>
      <c r="M152" s="129"/>
      <c r="N152" s="131"/>
      <c r="O152" s="111"/>
      <c r="P152" s="127"/>
      <c r="Q152" s="133"/>
      <c r="R152" s="104"/>
      <c r="S152" s="34" t="s">
        <v>12</v>
      </c>
      <c r="T152" s="34" t="s">
        <v>13</v>
      </c>
      <c r="U152" s="34" t="s">
        <v>45</v>
      </c>
      <c r="V152" s="34" t="s">
        <v>78</v>
      </c>
      <c r="W152" s="34" t="s">
        <v>79</v>
      </c>
      <c r="X152" s="34" t="s">
        <v>80</v>
      </c>
      <c r="Y152" s="34" t="s">
        <v>21</v>
      </c>
      <c r="Z152" s="34" t="s">
        <v>81</v>
      </c>
      <c r="AA152" s="34" t="s">
        <v>82</v>
      </c>
      <c r="AB152" s="35" t="s">
        <v>83</v>
      </c>
      <c r="AC152" s="25" t="s">
        <v>84</v>
      </c>
      <c r="AD152" s="25" t="s">
        <v>85</v>
      </c>
      <c r="AE152" s="25" t="s">
        <v>86</v>
      </c>
      <c r="AF152" s="35" t="s">
        <v>87</v>
      </c>
      <c r="AG152" s="25" t="s">
        <v>88</v>
      </c>
      <c r="AH152" s="25" t="s">
        <v>89</v>
      </c>
      <c r="AI152" s="35" t="s">
        <v>90</v>
      </c>
      <c r="AJ152" s="35" t="s">
        <v>91</v>
      </c>
      <c r="AK152" s="35" t="s">
        <v>92</v>
      </c>
      <c r="AL152" s="26" t="s">
        <v>93</v>
      </c>
      <c r="AM152" s="25" t="s">
        <v>94</v>
      </c>
      <c r="AN152" s="25" t="s">
        <v>95</v>
      </c>
      <c r="AO152" s="25" t="s">
        <v>96</v>
      </c>
      <c r="AP152" s="35" t="s">
        <v>97</v>
      </c>
      <c r="AQ152" s="36" t="s">
        <v>98</v>
      </c>
      <c r="AR152" s="35" t="s">
        <v>99</v>
      </c>
      <c r="AS152" s="35" t="s">
        <v>100</v>
      </c>
      <c r="AT152" s="35" t="s">
        <v>101</v>
      </c>
      <c r="AU152" s="35" t="s">
        <v>102</v>
      </c>
      <c r="AV152" s="25" t="s">
        <v>103</v>
      </c>
      <c r="AW152" s="25" t="s">
        <v>104</v>
      </c>
      <c r="AX152" s="25" t="s">
        <v>105</v>
      </c>
      <c r="AY152" s="25" t="s">
        <v>106</v>
      </c>
      <c r="AZ152" s="25" t="s">
        <v>107</v>
      </c>
      <c r="BA152" s="25" t="s">
        <v>108</v>
      </c>
      <c r="BB152" s="27" t="s">
        <v>84</v>
      </c>
      <c r="BC152" s="37" t="s">
        <v>85</v>
      </c>
      <c r="BD152" s="37" t="s">
        <v>86</v>
      </c>
      <c r="BE152" s="37" t="s">
        <v>109</v>
      </c>
      <c r="BF152" s="37" t="s">
        <v>95</v>
      </c>
      <c r="BG152" s="37" t="s">
        <v>87</v>
      </c>
      <c r="BH152" s="37" t="s">
        <v>89</v>
      </c>
      <c r="BI152" s="37" t="s">
        <v>110</v>
      </c>
      <c r="BJ152" s="37" t="s">
        <v>91</v>
      </c>
      <c r="BK152" s="37" t="s">
        <v>111</v>
      </c>
      <c r="BL152" s="37" t="s">
        <v>112</v>
      </c>
      <c r="BM152" s="37" t="s">
        <v>88</v>
      </c>
      <c r="BN152" s="37" t="s">
        <v>113</v>
      </c>
      <c r="BO152" s="37" t="s">
        <v>100</v>
      </c>
      <c r="BP152" s="35" t="s">
        <v>83</v>
      </c>
      <c r="BQ152" s="25" t="s">
        <v>84</v>
      </c>
      <c r="BR152" s="25" t="s">
        <v>85</v>
      </c>
      <c r="BS152" s="25" t="s">
        <v>86</v>
      </c>
      <c r="BT152" s="35" t="s">
        <v>87</v>
      </c>
      <c r="BU152" s="25" t="s">
        <v>88</v>
      </c>
      <c r="BV152" s="25" t="s">
        <v>89</v>
      </c>
      <c r="BW152" s="35" t="s">
        <v>90</v>
      </c>
      <c r="BX152" s="35" t="s">
        <v>91</v>
      </c>
      <c r="BY152" s="35" t="s">
        <v>92</v>
      </c>
      <c r="BZ152" s="26" t="s">
        <v>93</v>
      </c>
      <c r="CA152" s="25" t="s">
        <v>94</v>
      </c>
      <c r="CB152" s="25" t="s">
        <v>95</v>
      </c>
      <c r="CC152" s="25" t="s">
        <v>96</v>
      </c>
      <c r="CD152" s="35" t="s">
        <v>97</v>
      </c>
      <c r="CE152" s="36" t="s">
        <v>98</v>
      </c>
      <c r="CF152" s="35" t="s">
        <v>99</v>
      </c>
      <c r="CG152" s="35" t="s">
        <v>100</v>
      </c>
      <c r="CH152" s="35" t="s">
        <v>101</v>
      </c>
      <c r="CI152" s="35" t="s">
        <v>102</v>
      </c>
      <c r="CJ152" s="25" t="s">
        <v>103</v>
      </c>
      <c r="CK152" s="25" t="s">
        <v>104</v>
      </c>
      <c r="CL152" s="25" t="s">
        <v>105</v>
      </c>
      <c r="CM152" s="25" t="s">
        <v>106</v>
      </c>
      <c r="CN152" s="25" t="s">
        <v>107</v>
      </c>
      <c r="CO152" s="25" t="s">
        <v>108</v>
      </c>
      <c r="CP152" s="27" t="s">
        <v>84</v>
      </c>
      <c r="CQ152" s="37" t="s">
        <v>85</v>
      </c>
      <c r="CR152" s="37" t="s">
        <v>86</v>
      </c>
      <c r="CS152" s="37" t="s">
        <v>109</v>
      </c>
      <c r="CT152" s="37" t="s">
        <v>95</v>
      </c>
      <c r="CU152" s="37" t="s">
        <v>87</v>
      </c>
      <c r="CV152" s="37" t="s">
        <v>89</v>
      </c>
      <c r="CW152" s="37" t="s">
        <v>110</v>
      </c>
      <c r="CX152" s="37" t="s">
        <v>91</v>
      </c>
      <c r="CY152" s="37" t="s">
        <v>111</v>
      </c>
      <c r="CZ152" s="37" t="s">
        <v>112</v>
      </c>
      <c r="DA152" s="37" t="s">
        <v>88</v>
      </c>
      <c r="DB152" s="37" t="s">
        <v>113</v>
      </c>
      <c r="DC152" s="37" t="s">
        <v>100</v>
      </c>
      <c r="DW152" s="34" t="s">
        <v>46</v>
      </c>
      <c r="DX152" s="66">
        <f>+EA146</f>
        <v>0</v>
      </c>
      <c r="DY152" s="56">
        <f>+DX152/DW147</f>
        <v>0</v>
      </c>
      <c r="EA152" s="58">
        <v>2</v>
      </c>
      <c r="EB152" s="58" t="s">
        <v>48</v>
      </c>
      <c r="EC152" s="67" t="s">
        <v>234</v>
      </c>
      <c r="ED152" s="23">
        <f>+DN23+DN34+DN44+DN49+DN53+DN55+DN57</f>
        <v>4536.7</v>
      </c>
      <c r="EE152" s="23">
        <f>+EJ146</f>
        <v>3</v>
      </c>
      <c r="EF152" s="59">
        <f t="shared" ref="EF152:EF156" si="171">+EE152/ED152</f>
        <v>6.6127361297859679E-4</v>
      </c>
      <c r="EH152" s="57"/>
    </row>
    <row r="153" spans="1:215" s="1" customFormat="1" ht="15.75" hidden="1" customHeight="1">
      <c r="A153" s="60">
        <v>30100012</v>
      </c>
      <c r="B153" s="91" t="s">
        <v>115</v>
      </c>
      <c r="C153" s="72" t="s">
        <v>116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235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136" t="s">
        <v>236</v>
      </c>
      <c r="ED153" s="23">
        <f>+DN24+DN25+DN43+DN44+DN45+DN46</f>
        <v>2160.2999999999997</v>
      </c>
      <c r="EE153" s="23">
        <f>+EN146+EO146</f>
        <v>0</v>
      </c>
      <c r="EF153" s="59">
        <f t="shared" si="171"/>
        <v>0</v>
      </c>
    </row>
    <row r="154" spans="1:215" s="1" customFormat="1" ht="15.75" hidden="1" customHeight="1">
      <c r="A154" s="60">
        <v>30100014</v>
      </c>
      <c r="B154" s="92"/>
      <c r="C154" s="72" t="s">
        <v>118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237</v>
      </c>
      <c r="DX154" s="66">
        <f>+DW147-DW146-DX146-EA146-DZ146</f>
        <v>0</v>
      </c>
      <c r="DY154" s="56">
        <f>+DX154/DW147</f>
        <v>0</v>
      </c>
      <c r="EA154" s="58">
        <v>4</v>
      </c>
      <c r="EB154" s="58" t="s">
        <v>50</v>
      </c>
      <c r="EC154" s="136" t="s">
        <v>238</v>
      </c>
      <c r="ED154" s="23">
        <f>+DN49+DN50+DN5+DN51+DN52+DN53+DN54+DN55+DN56+DN57</f>
        <v>6398.77</v>
      </c>
      <c r="EE154" s="23">
        <f>+EQ146</f>
        <v>2</v>
      </c>
      <c r="EF154" s="59">
        <f t="shared" si="171"/>
        <v>3.1256007013847974E-4</v>
      </c>
    </row>
    <row r="155" spans="1:215" s="1" customFormat="1" ht="15.75" hidden="1" customHeight="1">
      <c r="A155" s="60">
        <v>30100010</v>
      </c>
      <c r="B155" s="92"/>
      <c r="C155" s="72" t="s">
        <v>119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1</v>
      </c>
      <c r="DY155" s="56">
        <f>+DX155/DW147</f>
        <v>1</v>
      </c>
      <c r="EA155" s="58">
        <v>5</v>
      </c>
      <c r="EB155" s="58" t="s">
        <v>51</v>
      </c>
      <c r="EC155" s="67" t="s">
        <v>233</v>
      </c>
      <c r="ED155" s="23">
        <f>+DN146</f>
        <v>21461.075000000004</v>
      </c>
      <c r="EE155" s="23">
        <f>+EF146</f>
        <v>5.7</v>
      </c>
      <c r="EF155" s="59">
        <f t="shared" si="171"/>
        <v>2.6559713341479859E-4</v>
      </c>
    </row>
    <row r="156" spans="1:215" s="1" customFormat="1" ht="15.75" hidden="1" customHeight="1">
      <c r="A156" s="60">
        <v>30100013</v>
      </c>
      <c r="B156" s="92"/>
      <c r="C156" s="72" t="s">
        <v>120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237</v>
      </c>
      <c r="EC156" s="67" t="s">
        <v>233</v>
      </c>
      <c r="ED156" s="23">
        <f>+DN146</f>
        <v>21461.075000000004</v>
      </c>
      <c r="EE156" s="23">
        <f>+DL146-EG146-EJ146-EN146-EO146-EQ146-EF146</f>
        <v>25.500000000000011</v>
      </c>
      <c r="EF156" s="59">
        <f t="shared" si="171"/>
        <v>1.1881977021188364E-3</v>
      </c>
    </row>
    <row r="157" spans="1:215" s="1" customFormat="1" ht="15.75" hidden="1" customHeight="1">
      <c r="A157" s="60">
        <v>30100011</v>
      </c>
      <c r="B157" s="93"/>
      <c r="C157" s="72" t="s">
        <v>121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34" t="s">
        <v>239</v>
      </c>
      <c r="EC157" s="135"/>
      <c r="ED157" s="23">
        <f>+DN146</f>
        <v>21461.075000000004</v>
      </c>
      <c r="EE157" s="23">
        <f>+DL146</f>
        <v>77.800000000000011</v>
      </c>
      <c r="EF157" s="59">
        <f>+EE157/ED157</f>
        <v>3.6251678911704095E-3</v>
      </c>
    </row>
    <row r="158" spans="1:215" s="1" customFormat="1" ht="15.75" hidden="1" customHeight="1">
      <c r="A158" s="60">
        <v>30100016</v>
      </c>
      <c r="B158" s="91" t="s">
        <v>122</v>
      </c>
      <c r="C158" s="72" t="s">
        <v>123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2"/>
      <c r="C159" s="72" t="s">
        <v>124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3"/>
      <c r="C160" s="72" t="s">
        <v>125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>
      <c r="A161" s="60">
        <v>30100031</v>
      </c>
      <c r="B161" s="97" t="s">
        <v>126</v>
      </c>
      <c r="C161" s="72" t="s">
        <v>121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>
      <c r="A162" s="60">
        <v>30100033</v>
      </c>
      <c r="B162" s="97"/>
      <c r="C162" s="72" t="s">
        <v>127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>
      <c r="A163" s="60">
        <v>30100062</v>
      </c>
      <c r="B163" s="97"/>
      <c r="C163" s="72" t="s">
        <v>128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>
      <c r="A164" s="60">
        <v>30100032</v>
      </c>
      <c r="B164" s="97"/>
      <c r="C164" s="72" t="s">
        <v>129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>
      <c r="A165" s="60">
        <v>30100035</v>
      </c>
      <c r="B165" s="91" t="s">
        <v>130</v>
      </c>
      <c r="C165" s="72" t="s">
        <v>129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>
      <c r="A166" s="60">
        <v>30100036</v>
      </c>
      <c r="B166" s="92"/>
      <c r="C166" s="72" t="s">
        <v>131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>
      <c r="A167" s="60">
        <v>30100034</v>
      </c>
      <c r="B167" s="93"/>
      <c r="C167" s="72" t="s">
        <v>119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>
      <c r="A168" s="60">
        <v>30100019</v>
      </c>
      <c r="B168" s="91" t="s">
        <v>132</v>
      </c>
      <c r="C168" s="72" t="s">
        <v>133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>
      <c r="A169" s="60">
        <v>30100020</v>
      </c>
      <c r="B169" s="92"/>
      <c r="C169" s="72" t="s">
        <v>134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>
      <c r="A170" s="60">
        <v>30100021</v>
      </c>
      <c r="B170" s="92"/>
      <c r="C170" s="72" t="s">
        <v>135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>
      <c r="A171" s="60">
        <v>30100018</v>
      </c>
      <c r="B171" s="93"/>
      <c r="C171" s="72" t="s">
        <v>136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>
      <c r="A172" s="60">
        <v>30100030</v>
      </c>
      <c r="B172" s="75" t="s">
        <v>137</v>
      </c>
      <c r="C172" s="72" t="s">
        <v>138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>
      <c r="A173" s="60">
        <v>30100038</v>
      </c>
      <c r="B173" s="97" t="s">
        <v>139</v>
      </c>
      <c r="C173" s="72" t="s">
        <v>14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0.8</v>
      </c>
      <c r="N173" s="23">
        <f t="shared" si="178"/>
        <v>0</v>
      </c>
      <c r="O173" s="23">
        <f t="shared" si="179"/>
        <v>0.8</v>
      </c>
      <c r="P173" s="23" t="str">
        <f t="shared" si="180"/>
        <v/>
      </c>
      <c r="Q173" s="7">
        <v>0.5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>
      <c r="A174" s="60">
        <v>30100037</v>
      </c>
      <c r="B174" s="97"/>
      <c r="C174" s="72" t="s">
        <v>15</v>
      </c>
      <c r="D174" s="5">
        <v>420</v>
      </c>
      <c r="E174" s="22">
        <v>5.03</v>
      </c>
      <c r="F174" s="23">
        <f t="shared" si="172"/>
        <v>2112.6</v>
      </c>
      <c r="G174" s="23">
        <f>+'[2]3'!$L$41</f>
        <v>2480.31</v>
      </c>
      <c r="H174" s="23">
        <f t="shared" si="185"/>
        <v>47.7</v>
      </c>
      <c r="I174" s="23">
        <f t="shared" si="186"/>
        <v>0</v>
      </c>
      <c r="J174" s="23">
        <f t="shared" si="175"/>
        <v>2160.2999999999997</v>
      </c>
      <c r="K174" s="23">
        <f t="shared" si="176"/>
        <v>2.2080266629634777</v>
      </c>
      <c r="L174" s="23">
        <f t="shared" si="177"/>
        <v>0</v>
      </c>
      <c r="M174" s="10">
        <v>0.8</v>
      </c>
      <c r="N174" s="23">
        <f t="shared" si="178"/>
        <v>17.282399999999999</v>
      </c>
      <c r="O174" s="23">
        <f t="shared" si="179"/>
        <v>-1.4080266629634777</v>
      </c>
      <c r="P174" s="23">
        <f t="shared" si="180"/>
        <v>0</v>
      </c>
      <c r="Q174" s="7">
        <v>0.5</v>
      </c>
      <c r="R174" s="6">
        <f t="shared" si="181"/>
        <v>1.0801499999999999</v>
      </c>
      <c r="S174" s="5"/>
      <c r="T174" s="5"/>
      <c r="U174" s="5"/>
      <c r="V174" s="5"/>
      <c r="W174" s="5"/>
      <c r="X174" s="5"/>
      <c r="Y174" s="5"/>
      <c r="Z174" s="5"/>
      <c r="AA174" s="5"/>
      <c r="AB174" s="4">
        <v>4.7</v>
      </c>
      <c r="AC174" s="4">
        <v>27.5</v>
      </c>
      <c r="AD174" s="4"/>
      <c r="AE174" s="4"/>
      <c r="AF174" s="4"/>
      <c r="AG174" s="4"/>
      <c r="AH174" s="4"/>
      <c r="AI174" s="4">
        <v>15.5</v>
      </c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>
        <f t="shared" si="188"/>
        <v>0.21756237559598207</v>
      </c>
      <c r="BQ174" s="4">
        <f t="shared" si="188"/>
        <v>1245.4559748427669</v>
      </c>
      <c r="BR174" s="4" t="str">
        <f t="shared" si="188"/>
        <v/>
      </c>
      <c r="BS174" s="4">
        <f t="shared" si="188"/>
        <v>0</v>
      </c>
      <c r="BT174" s="4">
        <f t="shared" si="188"/>
        <v>0</v>
      </c>
      <c r="BU174" s="4">
        <f t="shared" si="188"/>
        <v>0</v>
      </c>
      <c r="BV174" s="4" t="str">
        <f t="shared" si="188"/>
        <v/>
      </c>
      <c r="BW174" s="4">
        <f t="shared" si="188"/>
        <v>3100</v>
      </c>
      <c r="BX174" s="4">
        <f t="shared" si="188"/>
        <v>0</v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>
        <f t="shared" si="187"/>
        <v>0</v>
      </c>
      <c r="CI174" s="4">
        <f t="shared" si="187"/>
        <v>0</v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>
        <f t="shared" si="187"/>
        <v>0</v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>
      <c r="A175" s="60">
        <v>30100040</v>
      </c>
      <c r="B175" s="98" t="s">
        <v>140</v>
      </c>
      <c r="C175" s="72" t="s">
        <v>141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>
      <c r="A176" s="60">
        <v>30100039</v>
      </c>
      <c r="B176" s="99"/>
      <c r="C176" s="72" t="s">
        <v>119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>
      <c r="A177" s="60">
        <v>30100042</v>
      </c>
      <c r="B177" s="99"/>
      <c r="C177" s="72" t="s">
        <v>131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>
      <c r="A178" s="60">
        <v>30100041</v>
      </c>
      <c r="B178" s="100"/>
      <c r="C178" s="72" t="s">
        <v>129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>
      <c r="A179" s="60">
        <v>30100046</v>
      </c>
      <c r="B179" s="91" t="s">
        <v>142</v>
      </c>
      <c r="C179" s="72" t="s">
        <v>120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>
      <c r="A180" s="60">
        <v>30100045</v>
      </c>
      <c r="B180" s="92"/>
      <c r="C180" s="72" t="s">
        <v>116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>
      <c r="A181" s="60">
        <v>30100044</v>
      </c>
      <c r="B181" s="92"/>
      <c r="C181" s="72" t="s">
        <v>131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>
      <c r="A182" s="60">
        <v>30100043</v>
      </c>
      <c r="B182" s="93"/>
      <c r="C182" s="72" t="s">
        <v>143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>
      <c r="A183" s="60">
        <v>30100048</v>
      </c>
      <c r="B183" s="91" t="s">
        <v>144</v>
      </c>
      <c r="C183" s="72" t="s">
        <v>127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>
      <c r="A184" s="60">
        <v>30100047</v>
      </c>
      <c r="B184" s="93"/>
      <c r="C184" s="72" t="s">
        <v>145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>
      <c r="A185" s="60">
        <v>30100064</v>
      </c>
      <c r="B185" s="73" t="s">
        <v>146</v>
      </c>
      <c r="C185" s="72" t="s">
        <v>147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1" t="s">
        <v>148</v>
      </c>
      <c r="C186" s="72" t="s">
        <v>125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2"/>
      <c r="C187" s="72" t="s">
        <v>149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2"/>
      <c r="C188" s="72" t="s">
        <v>150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2"/>
      <c r="C189" s="72" t="s">
        <v>124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>
      <c r="A190" s="60">
        <v>30100049</v>
      </c>
      <c r="B190" s="91" t="s">
        <v>151</v>
      </c>
      <c r="C190" s="72" t="s">
        <v>152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>
      <c r="A191" s="60">
        <v>30100050</v>
      </c>
      <c r="B191" s="92"/>
      <c r="C191" s="72" t="s">
        <v>129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>
      <c r="A192" s="60">
        <v>30100051</v>
      </c>
      <c r="B192" s="91" t="s">
        <v>153</v>
      </c>
      <c r="C192" s="72" t="s">
        <v>129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3"/>
      <c r="C193" s="72" t="s">
        <v>127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2" t="s">
        <v>154</v>
      </c>
      <c r="C194" s="72" t="s">
        <v>143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30100002</v>
      </c>
      <c r="B195" s="93"/>
      <c r="C195" s="72" t="s">
        <v>155</v>
      </c>
      <c r="D195" s="5"/>
      <c r="E195" s="22">
        <v>5.0599999999999996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0.3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2" t="s">
        <v>156</v>
      </c>
      <c r="C196" s="72" t="s">
        <v>118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93"/>
      <c r="C197" s="72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1" t="s">
        <v>157</v>
      </c>
      <c r="C198" s="72" t="s">
        <v>158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3"/>
      <c r="C199" s="72" t="s">
        <v>152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1" t="s">
        <v>159</v>
      </c>
      <c r="C200" s="72" t="s">
        <v>160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3"/>
      <c r="C201" s="72" t="s">
        <v>161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>
      <c r="A202" s="60">
        <v>30200001</v>
      </c>
      <c r="B202" s="75" t="s">
        <v>162</v>
      </c>
      <c r="C202" s="72" t="s">
        <v>158</v>
      </c>
      <c r="D202" s="5">
        <v>895</v>
      </c>
      <c r="E202" s="22">
        <v>5.0599999999999996</v>
      </c>
      <c r="F202" s="23">
        <f t="shared" si="172"/>
        <v>4528.7</v>
      </c>
      <c r="G202" s="23">
        <f>+'[2]3'!$L$109</f>
        <v>4328</v>
      </c>
      <c r="H202" s="23">
        <f t="shared" si="185"/>
        <v>8</v>
      </c>
      <c r="I202" s="23">
        <f t="shared" si="186"/>
        <v>0</v>
      </c>
      <c r="J202" s="23">
        <f t="shared" si="175"/>
        <v>4536.7</v>
      </c>
      <c r="K202" s="23">
        <f t="shared" si="176"/>
        <v>0.1763396301276258</v>
      </c>
      <c r="L202" s="23">
        <f t="shared" si="177"/>
        <v>0</v>
      </c>
      <c r="M202" s="10">
        <v>1</v>
      </c>
      <c r="N202" s="23">
        <f t="shared" si="178"/>
        <v>45.366999999999997</v>
      </c>
      <c r="O202" s="23">
        <f t="shared" si="179"/>
        <v>0.82366036987237423</v>
      </c>
      <c r="P202" s="23">
        <f t="shared" si="180"/>
        <v>0.22042453765953227</v>
      </c>
      <c r="Q202" s="7">
        <v>1</v>
      </c>
      <c r="R202" s="6">
        <f t="shared" si="181"/>
        <v>4.5366999999999997</v>
      </c>
      <c r="S202" s="5">
        <v>1</v>
      </c>
      <c r="T202" s="5"/>
      <c r="U202" s="5"/>
      <c r="V202" s="5"/>
      <c r="W202" s="5"/>
      <c r="X202" s="5"/>
      <c r="Y202" s="5"/>
      <c r="Z202" s="5"/>
      <c r="AA202" s="5"/>
      <c r="AB202" s="4">
        <v>1</v>
      </c>
      <c r="AC202" s="4">
        <v>2</v>
      </c>
      <c r="AD202" s="4"/>
      <c r="AE202" s="4"/>
      <c r="AF202" s="4">
        <v>3</v>
      </c>
      <c r="AG202" s="4"/>
      <c r="AH202" s="4"/>
      <c r="AI202" s="4"/>
      <c r="AJ202" s="4"/>
      <c r="AK202" s="4"/>
      <c r="AL202" s="4"/>
      <c r="AM202" s="4">
        <v>2</v>
      </c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ref="BP202:CE265" si="195">IF(ISERROR(AB202/J202*100),"",(AB202/J202*100))</f>
        <v>2.2042453765953225E-2</v>
      </c>
      <c r="BQ202" s="4">
        <f t="shared" si="195"/>
        <v>1134.1750000000002</v>
      </c>
      <c r="BR202" s="4" t="str">
        <f t="shared" si="195"/>
        <v/>
      </c>
      <c r="BS202" s="4">
        <f t="shared" si="194"/>
        <v>0</v>
      </c>
      <c r="BT202" s="4">
        <f t="shared" si="194"/>
        <v>6.6127361297859677</v>
      </c>
      <c r="BU202" s="4">
        <f t="shared" si="194"/>
        <v>0</v>
      </c>
      <c r="BV202" s="4">
        <f t="shared" si="194"/>
        <v>0</v>
      </c>
      <c r="BW202" s="4">
        <f t="shared" si="194"/>
        <v>0</v>
      </c>
      <c r="BX202" s="4">
        <f t="shared" si="194"/>
        <v>0</v>
      </c>
      <c r="BY202" s="4">
        <f t="shared" si="194"/>
        <v>0</v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>
        <f t="shared" si="194"/>
        <v>0</v>
      </c>
      <c r="CI202" s="4">
        <f t="shared" si="190"/>
        <v>0</v>
      </c>
      <c r="CJ202" s="4" t="str">
        <f t="shared" si="190"/>
        <v/>
      </c>
      <c r="CK202" s="4" t="str">
        <f t="shared" si="190"/>
        <v/>
      </c>
      <c r="CL202" s="4">
        <f t="shared" si="190"/>
        <v>0</v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>
        <f t="shared" si="196"/>
        <v>0</v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1" t="s">
        <v>163</v>
      </c>
      <c r="C203" s="72" t="s">
        <v>152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0">
        <v>30200002</v>
      </c>
      <c r="B204" s="93"/>
      <c r="C204" s="72" t="s">
        <v>158</v>
      </c>
      <c r="D204" s="5"/>
      <c r="E204" s="22">
        <v>5.09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1.2</v>
      </c>
      <c r="N204" s="23">
        <f t="shared" si="178"/>
        <v>0</v>
      </c>
      <c r="O204" s="23">
        <f t="shared" si="179"/>
        <v>1.2</v>
      </c>
      <c r="P204" s="23" t="str">
        <f t="shared" si="180"/>
        <v/>
      </c>
      <c r="Q204" s="7">
        <v>1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5"/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1" t="s">
        <v>164</v>
      </c>
      <c r="C205" s="72" t="s">
        <v>152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3"/>
      <c r="C206" s="72" t="s">
        <v>158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1" t="s">
        <v>165</v>
      </c>
      <c r="C207" s="72" t="s">
        <v>127</v>
      </c>
      <c r="D207" s="5"/>
      <c r="E207" s="22">
        <v>5.03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0.3</v>
      </c>
      <c r="N207" s="23">
        <f t="shared" si="178"/>
        <v>0</v>
      </c>
      <c r="O207" s="23">
        <f t="shared" si="179"/>
        <v>0.3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2"/>
      <c r="C208" s="72" t="s">
        <v>143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2"/>
      <c r="C209" s="75" t="s">
        <v>119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3"/>
      <c r="C210" s="75" t="s">
        <v>150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1" t="s">
        <v>166</v>
      </c>
      <c r="C211" s="72" t="s">
        <v>118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3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94" t="s">
        <v>167</v>
      </c>
      <c r="C213" s="72" t="s">
        <v>127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0</v>
      </c>
      <c r="O213" s="23">
        <f t="shared" si="179"/>
        <v>0.4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 hidden="1">
      <c r="A214" s="60">
        <v>30400016</v>
      </c>
      <c r="B214" s="95"/>
      <c r="C214" s="72" t="s">
        <v>149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0</v>
      </c>
      <c r="O214" s="23">
        <f t="shared" si="179"/>
        <v>0.4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30400017</v>
      </c>
      <c r="B215" s="96"/>
      <c r="C215" s="72" t="s">
        <v>160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1" t="s">
        <v>168</v>
      </c>
      <c r="C216" s="38" t="s">
        <v>119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2"/>
      <c r="C217" s="38" t="s">
        <v>127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2"/>
      <c r="C218" s="38" t="s">
        <v>169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93"/>
      <c r="C219" s="38" t="s">
        <v>170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1" t="s">
        <v>171</v>
      </c>
      <c r="C220" s="38" t="s">
        <v>119</v>
      </c>
      <c r="D220" s="5"/>
      <c r="E220" s="53">
        <v>10</v>
      </c>
      <c r="F220" s="23">
        <f t="shared" si="197"/>
        <v>0</v>
      </c>
      <c r="G220" s="23">
        <f>+'[2]3'!$L$78</f>
        <v>2444</v>
      </c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2"/>
      <c r="C221" s="38" t="s">
        <v>127</v>
      </c>
      <c r="D221" s="5"/>
      <c r="E221" s="53">
        <v>10</v>
      </c>
      <c r="F221" s="23">
        <f t="shared" si="197"/>
        <v>0</v>
      </c>
      <c r="G221" s="23"/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 t="str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2"/>
      <c r="C222" s="38" t="s">
        <v>169</v>
      </c>
      <c r="D222" s="5"/>
      <c r="E222" s="53">
        <v>10</v>
      </c>
      <c r="F222" s="23">
        <f t="shared" si="197"/>
        <v>0</v>
      </c>
      <c r="G222" s="23">
        <f>+'[2]3'!$L$77</f>
        <v>2444</v>
      </c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3"/>
      <c r="C223" s="38" t="s">
        <v>170</v>
      </c>
      <c r="D223" s="5"/>
      <c r="E223" s="53">
        <v>10</v>
      </c>
      <c r="F223" s="23">
        <f t="shared" si="197"/>
        <v>0</v>
      </c>
      <c r="G223" s="23">
        <f>+'[2]3'!$L$79</f>
        <v>2444</v>
      </c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5" t="s">
        <v>172</v>
      </c>
      <c r="C224" s="38" t="s">
        <v>173</v>
      </c>
      <c r="D224" s="5">
        <v>54</v>
      </c>
      <c r="E224" s="53">
        <v>10</v>
      </c>
      <c r="F224" s="23">
        <f t="shared" si="197"/>
        <v>540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540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1.08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5.3999999999999999E-2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30701020</v>
      </c>
      <c r="B225" s="73" t="s">
        <v>174</v>
      </c>
      <c r="C225" s="38" t="s">
        <v>173</v>
      </c>
      <c r="D225" s="5"/>
      <c r="E225" s="53">
        <v>4.92</v>
      </c>
      <c r="F225" s="23">
        <f t="shared" si="197"/>
        <v>0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0</v>
      </c>
      <c r="K225" s="23" t="str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</v>
      </c>
      <c r="O225" s="23">
        <f t="shared" si="202"/>
        <v>0.2</v>
      </c>
      <c r="P225" s="23" t="str">
        <f t="shared" si="203"/>
        <v/>
      </c>
      <c r="Q225" s="7">
        <v>0.1</v>
      </c>
      <c r="R225" s="6">
        <f t="shared" si="204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1" t="s">
        <v>175</v>
      </c>
      <c r="C226" s="75" t="s">
        <v>131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30400002</v>
      </c>
      <c r="B227" s="93"/>
      <c r="C227" s="72" t="s">
        <v>118</v>
      </c>
      <c r="D227" s="5"/>
      <c r="E227" s="22">
        <v>5.0599999999999996</v>
      </c>
      <c r="F227" s="23">
        <f t="shared" si="197"/>
        <v>0</v>
      </c>
      <c r="G227" s="23"/>
      <c r="H227" s="23">
        <f t="shared" si="206"/>
        <v>0</v>
      </c>
      <c r="I227" s="23">
        <f t="shared" si="207"/>
        <v>0</v>
      </c>
      <c r="J227" s="23">
        <f t="shared" si="198"/>
        <v>0</v>
      </c>
      <c r="K227" s="23" t="str">
        <f t="shared" si="199"/>
        <v>0</v>
      </c>
      <c r="L227" s="23" t="str">
        <f t="shared" si="200"/>
        <v>0</v>
      </c>
      <c r="M227" s="10">
        <v>0.3</v>
      </c>
      <c r="N227" s="23">
        <f t="shared" si="201"/>
        <v>0</v>
      </c>
      <c r="O227" s="23">
        <f t="shared" si="202"/>
        <v>0.3</v>
      </c>
      <c r="P227" s="23" t="str">
        <f t="shared" si="203"/>
        <v/>
      </c>
      <c r="Q227" s="7">
        <v>0.1</v>
      </c>
      <c r="R227" s="6">
        <f t="shared" si="204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1" t="s">
        <v>176</v>
      </c>
      <c r="C228" s="72" t="s">
        <v>127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2"/>
      <c r="C229" s="72" t="s">
        <v>119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3"/>
      <c r="C230" s="72" t="s">
        <v>143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1" t="s">
        <v>177</v>
      </c>
      <c r="C231" s="72" t="s">
        <v>170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2"/>
      <c r="C232" s="72" t="s">
        <v>127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2"/>
      <c r="C233" s="72" t="s">
        <v>143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customHeight="1">
      <c r="A234" s="60">
        <v>30400019</v>
      </c>
      <c r="B234" s="93"/>
      <c r="C234" s="72" t="s">
        <v>119</v>
      </c>
      <c r="D234" s="5">
        <v>483</v>
      </c>
      <c r="E234" s="22">
        <v>5.05</v>
      </c>
      <c r="F234" s="23">
        <f t="shared" si="197"/>
        <v>2439.15</v>
      </c>
      <c r="G234" s="23">
        <f>+'[2]3'!$L$130</f>
        <v>2938.5</v>
      </c>
      <c r="H234" s="23">
        <f t="shared" si="206"/>
        <v>0</v>
      </c>
      <c r="I234" s="23">
        <f t="shared" si="207"/>
        <v>0</v>
      </c>
      <c r="J234" s="23">
        <f t="shared" si="198"/>
        <v>2439.15</v>
      </c>
      <c r="K234" s="23">
        <f t="shared" si="199"/>
        <v>0</v>
      </c>
      <c r="L234" s="23">
        <f t="shared" si="200"/>
        <v>0</v>
      </c>
      <c r="M234" s="10">
        <v>0.3</v>
      </c>
      <c r="N234" s="23">
        <f t="shared" si="201"/>
        <v>7.31745</v>
      </c>
      <c r="O234" s="23">
        <f t="shared" si="202"/>
        <v>0.3</v>
      </c>
      <c r="P234" s="23">
        <f t="shared" si="203"/>
        <v>0</v>
      </c>
      <c r="Q234" s="7">
        <v>0.1</v>
      </c>
      <c r="R234" s="6">
        <f t="shared" si="204"/>
        <v>0.24391500000000002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210"/>
        <v>0</v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>
        <f t="shared" si="210"/>
        <v>0</v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>
        <f t="shared" si="209"/>
        <v>0</v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1" t="s">
        <v>178</v>
      </c>
      <c r="C235" s="72" t="s">
        <v>118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2"/>
      <c r="C236" s="72" t="s">
        <v>119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2"/>
      <c r="C237" s="72" t="s">
        <v>116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2"/>
      <c r="C238" s="72" t="s">
        <v>179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2"/>
      <c r="C239" s="72" t="s">
        <v>125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2"/>
      <c r="C240" s="72" t="s">
        <v>180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2"/>
      <c r="C241" s="72" t="s">
        <v>143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3"/>
      <c r="C242" s="72" t="s">
        <v>127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1" t="s">
        <v>181</v>
      </c>
      <c r="C243" s="29" t="s">
        <v>149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2"/>
      <c r="C244" s="72" t="s">
        <v>143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2"/>
      <c r="C245" s="29" t="s">
        <v>182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3"/>
      <c r="C246" s="29" t="s">
        <v>125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1" t="s">
        <v>183</v>
      </c>
      <c r="C247" s="29" t="s">
        <v>184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2"/>
      <c r="C248" s="29" t="s">
        <v>185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2"/>
      <c r="C249" s="29" t="s">
        <v>186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3"/>
      <c r="C250" s="29" t="s">
        <v>187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1" t="s">
        <v>188</v>
      </c>
      <c r="C251" s="29" t="s">
        <v>184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2"/>
      <c r="C252" s="29" t="s">
        <v>185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2"/>
      <c r="C253" s="29" t="s">
        <v>186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3"/>
      <c r="C254" s="29" t="s">
        <v>187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1" t="s">
        <v>189</v>
      </c>
      <c r="C255" s="29" t="s">
        <v>190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3"/>
      <c r="C256" s="29" t="s">
        <v>161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>
      <c r="A257" s="60">
        <v>30400026</v>
      </c>
      <c r="B257" s="91" t="s">
        <v>191</v>
      </c>
      <c r="C257" s="29" t="s">
        <v>150</v>
      </c>
      <c r="D257" s="5"/>
      <c r="E257" s="22">
        <v>5.05</v>
      </c>
      <c r="F257" s="23">
        <f t="shared" si="197"/>
        <v>0</v>
      </c>
      <c r="G257" s="43"/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 t="str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>
      <c r="A258" s="60">
        <v>30400027</v>
      </c>
      <c r="B258" s="92"/>
      <c r="C258" s="29" t="s">
        <v>133</v>
      </c>
      <c r="D258" s="5"/>
      <c r="E258" s="22">
        <v>5.05</v>
      </c>
      <c r="F258" s="23">
        <f t="shared" si="197"/>
        <v>0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>
      <c r="A259" s="60">
        <v>30400028</v>
      </c>
      <c r="B259" s="93"/>
      <c r="C259" s="29" t="s">
        <v>192</v>
      </c>
      <c r="D259" s="5"/>
      <c r="E259" s="22">
        <v>5.05</v>
      </c>
      <c r="F259" s="23">
        <f t="shared" si="197"/>
        <v>0</v>
      </c>
      <c r="G259" s="43"/>
      <c r="H259" s="23">
        <f t="shared" si="206"/>
        <v>0</v>
      </c>
      <c r="I259" s="23">
        <f t="shared" si="207"/>
        <v>0</v>
      </c>
      <c r="J259" s="23">
        <f t="shared" si="198"/>
        <v>0</v>
      </c>
      <c r="K259" s="23" t="str">
        <f t="shared" si="199"/>
        <v>0</v>
      </c>
      <c r="L259" s="23" t="str">
        <f t="shared" si="200"/>
        <v>0</v>
      </c>
      <c r="M259" s="3">
        <v>0.8</v>
      </c>
      <c r="N259" s="23">
        <f t="shared" si="201"/>
        <v>0</v>
      </c>
      <c r="O259" s="23">
        <f t="shared" si="202"/>
        <v>0.8</v>
      </c>
      <c r="P259" s="23" t="str">
        <f t="shared" si="203"/>
        <v/>
      </c>
      <c r="Q259" s="2">
        <v>0.1</v>
      </c>
      <c r="R259" s="6">
        <f t="shared" si="204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customHeight="1">
      <c r="A260" s="60">
        <v>30400004</v>
      </c>
      <c r="B260" s="91" t="s">
        <v>193</v>
      </c>
      <c r="C260" s="29" t="s">
        <v>150</v>
      </c>
      <c r="D260" s="5">
        <v>139</v>
      </c>
      <c r="E260" s="22">
        <v>5.05</v>
      </c>
      <c r="F260" s="23">
        <f t="shared" si="197"/>
        <v>701.94999999999993</v>
      </c>
      <c r="G260" s="43">
        <f>+'[2]3'!$L$90</f>
        <v>5443.2</v>
      </c>
      <c r="H260" s="23">
        <f t="shared" si="206"/>
        <v>0</v>
      </c>
      <c r="I260" s="23">
        <f t="shared" si="207"/>
        <v>0</v>
      </c>
      <c r="J260" s="23">
        <f t="shared" si="198"/>
        <v>701.94999999999993</v>
      </c>
      <c r="K260" s="23">
        <f t="shared" si="199"/>
        <v>0</v>
      </c>
      <c r="L260" s="23">
        <f t="shared" si="200"/>
        <v>0</v>
      </c>
      <c r="M260" s="3">
        <v>0.8</v>
      </c>
      <c r="N260" s="23">
        <f t="shared" si="201"/>
        <v>5.6155999999999997</v>
      </c>
      <c r="O260" s="23">
        <f t="shared" si="202"/>
        <v>0.8</v>
      </c>
      <c r="P260" s="23">
        <f t="shared" si="203"/>
        <v>0</v>
      </c>
      <c r="Q260" s="2">
        <v>0.1</v>
      </c>
      <c r="R260" s="6">
        <f t="shared" si="204"/>
        <v>7.0194999999999994E-2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>
        <f t="shared" si="212"/>
        <v>0</v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>
        <f t="shared" si="212"/>
        <v>0</v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>
        <f t="shared" si="212"/>
        <v>0</v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2"/>
      <c r="C261" s="29" t="s">
        <v>149</v>
      </c>
      <c r="D261" s="5"/>
      <c r="E261" s="22">
        <v>5.05</v>
      </c>
      <c r="F261" s="23">
        <f t="shared" si="197"/>
        <v>0</v>
      </c>
      <c r="G261" s="43">
        <f>+'[2]3'!$L$91</f>
        <v>3024</v>
      </c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hidden="1" customHeight="1">
      <c r="A262" s="60">
        <v>30400005</v>
      </c>
      <c r="B262" s="93"/>
      <c r="C262" s="29" t="s">
        <v>192</v>
      </c>
      <c r="D262" s="5"/>
      <c r="E262" s="22">
        <v>5.05</v>
      </c>
      <c r="F262" s="23">
        <f t="shared" si="197"/>
        <v>0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0</v>
      </c>
      <c r="K262" s="23" t="str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0</v>
      </c>
      <c r="O262" s="23">
        <f t="shared" si="202"/>
        <v>0.8</v>
      </c>
      <c r="P262" s="23" t="str">
        <f t="shared" si="203"/>
        <v/>
      </c>
      <c r="Q262" s="2">
        <v>0.1</v>
      </c>
      <c r="R262" s="6">
        <f t="shared" si="204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>
      <c r="A263" s="60">
        <v>30300005</v>
      </c>
      <c r="B263" s="91" t="s">
        <v>194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>
      <c r="A264" s="60">
        <v>30300004</v>
      </c>
      <c r="B264" s="92"/>
      <c r="C264" s="29" t="s">
        <v>195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>
      <c r="A265" s="60">
        <v>30300006</v>
      </c>
      <c r="B265" s="93"/>
      <c r="C265" s="29" t="s">
        <v>124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1" t="s">
        <v>196</v>
      </c>
      <c r="C266" s="29" t="s">
        <v>147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2"/>
      <c r="C267" s="29" t="s">
        <v>125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2"/>
      <c r="C268" s="29" t="s">
        <v>150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3"/>
      <c r="C269" s="29" t="s">
        <v>197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>
      <c r="A270" s="64">
        <v>30700007</v>
      </c>
      <c r="B270" s="91" t="s">
        <v>198</v>
      </c>
      <c r="C270" s="29" t="s">
        <v>199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>
      <c r="A271" s="64">
        <v>30700006</v>
      </c>
      <c r="B271" s="92"/>
      <c r="C271" s="29" t="s">
        <v>200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>
      <c r="A272" s="64">
        <v>30700008</v>
      </c>
      <c r="B272" s="92"/>
      <c r="C272" s="29" t="s">
        <v>134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3"/>
      <c r="C273" s="29" t="s">
        <v>197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1" t="s">
        <v>201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2"/>
      <c r="C275" s="29" t="s">
        <v>195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3"/>
      <c r="C276" s="29" t="s">
        <v>124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1" t="s">
        <v>202</v>
      </c>
      <c r="C277" s="29" t="s">
        <v>149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3"/>
      <c r="C278" s="29" t="s">
        <v>125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1" t="s">
        <v>203</v>
      </c>
      <c r="C279" s="29" t="s">
        <v>124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2"/>
      <c r="C280" s="29" t="s">
        <v>204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2"/>
      <c r="C281" s="29" t="s">
        <v>149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344" si="218">F281+H281</f>
        <v>0</v>
      </c>
      <c r="K281" s="23" t="str">
        <f t="shared" ref="K281:K344" si="219">IF(ISERROR(H281/J281*100),"0",(H281/J281*100))</f>
        <v>0</v>
      </c>
      <c r="L281" s="23" t="str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0</v>
      </c>
      <c r="O281" s="23">
        <f t="shared" ref="O281:O34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3"/>
      <c r="C282" s="29" t="s">
        <v>205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206</v>
      </c>
      <c r="C283" s="30" t="s">
        <v>207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208</v>
      </c>
      <c r="C284" s="30" t="s">
        <v>209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210</v>
      </c>
      <c r="C285" s="30" t="s">
        <v>211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212</v>
      </c>
      <c r="C286" s="30" t="s">
        <v>213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214</v>
      </c>
      <c r="C287" s="30" t="s">
        <v>215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216</v>
      </c>
      <c r="C288" s="30" t="s">
        <v>215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217</v>
      </c>
      <c r="C289" s="30" t="s">
        <v>215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218</v>
      </c>
      <c r="C290" s="30" t="s">
        <v>219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220</v>
      </c>
      <c r="C291" s="30" t="s">
        <v>221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240</v>
      </c>
      <c r="C292" s="30" t="s">
        <v>221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4" t="s">
        <v>223</v>
      </c>
      <c r="C293" s="29" t="s">
        <v>224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4" t="s">
        <v>225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1991</v>
      </c>
      <c r="E295" s="43"/>
      <c r="F295" s="44">
        <f>SUM(F153:F294)</f>
        <v>10322.4</v>
      </c>
      <c r="G295" s="44">
        <f>SUM(G153:G294)</f>
        <v>25546.01</v>
      </c>
      <c r="H295" s="44">
        <f>SUM(H153:H294)</f>
        <v>55.7</v>
      </c>
      <c r="I295" s="44">
        <f>SUM(I153:I294)</f>
        <v>0</v>
      </c>
      <c r="J295" s="44">
        <f>SUM(J153:J294)</f>
        <v>10378.1</v>
      </c>
      <c r="K295" s="44">
        <f>IF(ISERROR(H295/J295*100),"0",(H295/J295*100))</f>
        <v>0.53670710438326863</v>
      </c>
      <c r="L295" s="44">
        <f>IF(ISERROR(I295/G295*100),"0",(I295/G295*100))</f>
        <v>0</v>
      </c>
      <c r="M295" s="45">
        <f>IF(ISERROR(N295/J295*100),"",(N295/J295*100))</f>
        <v>0.73869446237750636</v>
      </c>
      <c r="N295" s="44">
        <f>SUM(N153:N294)</f>
        <v>76.662449999999993</v>
      </c>
      <c r="O295" s="44">
        <f>IF(ISERROR(M295-K295-L295),"0",(M295-K295-L295))</f>
        <v>0.20198735799423773</v>
      </c>
      <c r="P295" s="44">
        <f>(S295+T295+U295+V295+W295+X295+Y295+Z295+AA295)/J295*1000</f>
        <v>9.635675123577532E-2</v>
      </c>
      <c r="Q295" s="46">
        <f>IF(ISERROR(R295/J295*1000),"",(R295/J295*1000))</f>
        <v>0.57669130187606599</v>
      </c>
      <c r="R295" s="44">
        <f t="shared" ref="R295:AW295" si="230">SUM(R153:R294)</f>
        <v>5.9849600000000001</v>
      </c>
      <c r="S295" s="44">
        <f t="shared" si="230"/>
        <v>1</v>
      </c>
      <c r="T295" s="44">
        <f t="shared" si="230"/>
        <v>0</v>
      </c>
      <c r="U295" s="44">
        <f t="shared" si="230"/>
        <v>0</v>
      </c>
      <c r="V295" s="44">
        <f t="shared" si="230"/>
        <v>0</v>
      </c>
      <c r="W295" s="44">
        <f t="shared" si="230"/>
        <v>0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5.7</v>
      </c>
      <c r="AC295" s="44">
        <f t="shared" si="230"/>
        <v>29.5</v>
      </c>
      <c r="AD295" s="44">
        <f t="shared" si="230"/>
        <v>0</v>
      </c>
      <c r="AE295" s="44">
        <f t="shared" si="230"/>
        <v>0</v>
      </c>
      <c r="AF295" s="44">
        <f t="shared" si="230"/>
        <v>3</v>
      </c>
      <c r="AG295" s="44">
        <f t="shared" si="230"/>
        <v>0</v>
      </c>
      <c r="AH295" s="44">
        <f t="shared" si="230"/>
        <v>0</v>
      </c>
      <c r="AI295" s="44">
        <f t="shared" si="230"/>
        <v>15.5</v>
      </c>
      <c r="AJ295" s="44">
        <f t="shared" si="230"/>
        <v>0</v>
      </c>
      <c r="AK295" s="44">
        <f t="shared" si="230"/>
        <v>0</v>
      </c>
      <c r="AL295" s="44">
        <f t="shared" si="230"/>
        <v>0</v>
      </c>
      <c r="AM295" s="44">
        <f t="shared" si="230"/>
        <v>2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0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0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5.4923348204391945E-2</v>
      </c>
      <c r="BQ295" s="47">
        <f>IF(ISERROR(AC295/$J$295*100),"",(AC295/$J$295*100))</f>
        <v>0.28425241614553726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0</v>
      </c>
      <c r="BT295" s="47">
        <f t="shared" si="232"/>
        <v>2.8907025370732597E-2</v>
      </c>
      <c r="BU295" s="47">
        <f t="shared" si="232"/>
        <v>0</v>
      </c>
      <c r="BV295" s="47">
        <f t="shared" si="232"/>
        <v>0</v>
      </c>
      <c r="BW295" s="47">
        <f t="shared" si="232"/>
        <v>0.14935296441545176</v>
      </c>
      <c r="BX295" s="47">
        <f t="shared" si="232"/>
        <v>0</v>
      </c>
      <c r="BY295" s="47">
        <f t="shared" si="232"/>
        <v>0</v>
      </c>
      <c r="BZ295" s="47">
        <f t="shared" si="232"/>
        <v>0</v>
      </c>
      <c r="CA295" s="47">
        <f t="shared" si="232"/>
        <v>1.9271350247155067E-2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0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0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  <mergeCell ref="B277:B278"/>
    <mergeCell ref="B279:B282"/>
  </mergeCells>
  <phoneticPr fontId="1" type="noConversion"/>
  <conditionalFormatting sqref="E154:G157 E2:G2 DI2:DK2">
    <cfRule type="cellIs" dxfId="151" priority="150" stopIfTrue="1" operator="equal">
      <formula>0</formula>
    </cfRule>
  </conditionalFormatting>
  <conditionalFormatting sqref="S6:BO151 S161:BO306 DW4:FS151">
    <cfRule type="cellIs" dxfId="150" priority="149" operator="greaterThan">
      <formula>0</formula>
    </cfRule>
  </conditionalFormatting>
  <conditionalFormatting sqref="E154:G157 E2:G2 DI2:DK2">
    <cfRule type="cellIs" dxfId="149" priority="148" stopIfTrue="1" operator="equal">
      <formula>0</formula>
    </cfRule>
  </conditionalFormatting>
  <conditionalFormatting sqref="S6:BO151 S161:BO306 DW4:FS151">
    <cfRule type="cellIs" dxfId="148" priority="147" operator="greaterThan">
      <formula>0</formula>
    </cfRule>
  </conditionalFormatting>
  <conditionalFormatting sqref="E154:G157 E2:G2 DI2:DK2">
    <cfRule type="cellIs" dxfId="147" priority="146" stopIfTrue="1" operator="equal">
      <formula>0</formula>
    </cfRule>
  </conditionalFormatting>
  <conditionalFormatting sqref="S6:BO151 S161:BO306 DW4:FS151">
    <cfRule type="cellIs" dxfId="146" priority="145" operator="greaterThan">
      <formula>0</formula>
    </cfRule>
  </conditionalFormatting>
  <conditionalFormatting sqref="E154:G157 E2:G2 DI2:DK2">
    <cfRule type="cellIs" dxfId="145" priority="144" stopIfTrue="1" operator="equal">
      <formula>0</formula>
    </cfRule>
  </conditionalFormatting>
  <conditionalFormatting sqref="S6:BO151 S161:BO306 DW4:FS151">
    <cfRule type="cellIs" dxfId="144" priority="143" operator="greaterThan">
      <formula>0</formula>
    </cfRule>
  </conditionalFormatting>
  <conditionalFormatting sqref="E154:G157 E2:G2 DI2:DK2">
    <cfRule type="cellIs" dxfId="143" priority="142" stopIfTrue="1" operator="equal">
      <formula>0</formula>
    </cfRule>
  </conditionalFormatting>
  <conditionalFormatting sqref="S6:BO151 S161:BO306 DW4:FS151">
    <cfRule type="cellIs" dxfId="142" priority="141" operator="greaterThan">
      <formula>0</formula>
    </cfRule>
  </conditionalFormatting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48:G151 E2:G2 DI2:DK2">
    <cfRule type="cellIs" dxfId="3" priority="2" stopIfTrue="1" operator="equal">
      <formula>0</formula>
    </cfRule>
  </conditionalFormatting>
  <conditionalFormatting sqref="S153:BO294 S4:BO145 DW4:FS145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2017-05-04T02:57:04Z</dcterms:modified>
</cp:coreProperties>
</file>