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G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G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G209"/>
  <c r="G307" s="1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G24"/>
  <c r="DK24" s="1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G23"/>
  <c r="DK23" s="1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G22"/>
  <c r="DK22" s="1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L13"/>
  <c r="DH13"/>
  <c r="DJ13" s="1"/>
  <c r="DN13" s="1"/>
  <c r="DC13"/>
  <c r="DB13"/>
  <c r="DA13"/>
  <c r="CZ13"/>
  <c r="CY13"/>
  <c r="CX13"/>
  <c r="CW13"/>
  <c r="CV13"/>
  <c r="CU13"/>
  <c r="CT13"/>
  <c r="CS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BD13"/>
  <c r="FH13" s="1"/>
  <c r="I13"/>
  <c r="L13" s="1"/>
  <c r="BR13" s="1"/>
  <c r="H13"/>
  <c r="G13"/>
  <c r="DK13" s="1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G11"/>
  <c r="DK11" s="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L8"/>
  <c r="DH8"/>
  <c r="DJ8" s="1"/>
  <c r="DN8" s="1"/>
  <c r="DC8"/>
  <c r="DB8"/>
  <c r="DA8"/>
  <c r="CZ8"/>
  <c r="CY8"/>
  <c r="CX8"/>
  <c r="CW8"/>
  <c r="CV8"/>
  <c r="CU8"/>
  <c r="CT8"/>
  <c r="CS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BD8"/>
  <c r="FH8" s="1"/>
  <c r="I8"/>
  <c r="L8" s="1"/>
  <c r="BR8" s="1"/>
  <c r="H8"/>
  <c r="G8"/>
  <c r="DK8" s="1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L7"/>
  <c r="DH7"/>
  <c r="DJ7" s="1"/>
  <c r="DN7" s="1"/>
  <c r="DC7"/>
  <c r="DB7"/>
  <c r="DA7"/>
  <c r="CZ7"/>
  <c r="CY7"/>
  <c r="CX7"/>
  <c r="CW7"/>
  <c r="CV7"/>
  <c r="CU7"/>
  <c r="CT7"/>
  <c r="CS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BD7"/>
  <c r="BD152" s="1"/>
  <c r="I7"/>
  <c r="L7" s="1"/>
  <c r="BR7" s="1"/>
  <c r="H7"/>
  <c r="G7"/>
  <c r="G152" s="1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GV8"/>
  <c r="DM8"/>
  <c r="DP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GV13"/>
  <c r="DM13"/>
  <c r="DP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P11"/>
  <c r="FT11"/>
  <c r="FU11"/>
  <c r="FV11"/>
  <c r="FX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P22"/>
  <c r="FT22"/>
  <c r="FU22"/>
  <c r="FV22"/>
  <c r="FX22"/>
  <c r="FZ22"/>
  <c r="GB22"/>
  <c r="K23"/>
  <c r="DO23"/>
  <c r="DP23"/>
  <c r="FT23"/>
  <c r="FU23"/>
  <c r="FV23"/>
  <c r="FX23"/>
  <c r="FZ23"/>
  <c r="GB23"/>
  <c r="K24"/>
  <c r="DO24"/>
  <c r="DP24"/>
  <c r="FT24"/>
  <c r="FU24"/>
  <c r="FV24"/>
  <c r="FX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R152"/>
  <c r="CR7"/>
  <c r="DK7"/>
  <c r="DK152" s="1"/>
  <c r="FH7"/>
  <c r="CR8"/>
  <c r="CR13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GV7"/>
  <c r="DM7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FH152"/>
  <c r="GV152" s="1"/>
  <c r="DY156"/>
  <c r="EE162"/>
  <c r="DS24"/>
  <c r="FY24" s="1"/>
  <c r="DS23"/>
  <c r="FY23" s="1"/>
  <c r="DS22"/>
  <c r="FY22" s="1"/>
  <c r="DS11"/>
  <c r="FY11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P7"/>
  <c r="DM152"/>
  <c r="DP152" s="1"/>
  <c r="FV152" s="1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FV7" l="1"/>
  <c r="DS7"/>
  <c r="FY7" s="1"/>
  <c r="DS4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C7" i="86"/>
  <c r="C8" s="1"/>
  <c r="B7"/>
  <c r="B8" s="1"/>
  <c r="DS152" i="87" l="1"/>
  <c r="FY152" s="1"/>
  <c r="FW152"/>
</calcChain>
</file>

<file path=xl/sharedStrings.xml><?xml version="1.0" encoding="utf-8"?>
<sst xmlns="http://schemas.openxmlformats.org/spreadsheetml/2006/main" count="1033" uniqueCount="249">
  <si>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</si>
  <si>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</si>
  <si>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</si>
  <si>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</si>
  <si>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</si>
  <si>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</si>
  <si>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</si>
  <si>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</si>
  <si>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</si>
  <si>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</si>
  <si>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</si>
  <si>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</si>
  <si>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</si>
  <si>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</si>
  <si>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</si>
  <si>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</si>
  <si>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</si>
  <si>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</si>
  <si>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</si>
  <si>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</si>
  <si>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</si>
  <si>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</si>
  <si>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</si>
  <si>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</si>
  <si>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</si>
  <si>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</si>
  <si>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</si>
  <si>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</si>
  <si>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</si>
  <si>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</si>
  <si>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</si>
  <si>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</si>
  <si>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</si>
  <si>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</si>
  <si>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</si>
  <si>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</si>
  <si>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</si>
  <si>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</si>
  <si>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</si>
  <si>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</si>
  <si>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</si>
  <si>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</si>
  <si>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</si>
  <si>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</si>
  <si>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</si>
  <si>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</si>
  <si>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</si>
  <si>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</si>
  <si>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</si>
  <si>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</si>
  <si>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</si>
  <si>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</si>
  <si>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</si>
  <si>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</si>
  <si>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</si>
  <si>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28g拉丝果冻</t>
    <phoneticPr fontId="1" type="noConversion"/>
  </si>
  <si>
    <t>香蕉</t>
    <phoneticPr fontId="1" type="noConversion"/>
  </si>
  <si>
    <t>香橙</t>
    <phoneticPr fontId="2" type="noConversion"/>
  </si>
  <si>
    <t>30g钙铁锌果味果冻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</si>
  <si>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</si>
  <si>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</si>
  <si>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</si>
  <si>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</si>
  <si>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</si>
  <si>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香芋</t>
    <phoneticPr fontId="1" type="noConversion"/>
  </si>
  <si>
    <t>青提</t>
    <phoneticPr fontId="2" type="noConversion"/>
  </si>
  <si>
    <t>80g情人心语层层果冻</t>
    <phoneticPr fontId="2" type="noConversion"/>
  </si>
  <si>
    <t>红毛丹</t>
    <phoneticPr fontId="2" type="noConversion"/>
  </si>
  <si>
    <t>95g鲜果果冻</t>
    <phoneticPr fontId="1" type="noConversion"/>
  </si>
  <si>
    <t>苹果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</si>
  <si>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</si>
  <si>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</si>
  <si>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</si>
  <si>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>酸奶</t>
    <phoneticPr fontId="1" type="noConversion"/>
  </si>
  <si>
    <t>50g果蔬园可吸果冻</t>
    <phoneticPr fontId="2" type="noConversion"/>
  </si>
  <si>
    <t>50ml棒冰冰风味饮料</t>
    <phoneticPr fontId="1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</si>
  <si>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</si>
  <si>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</si>
  <si>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</si>
  <si>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85g吸吸果冻</t>
    <phoneticPr fontId="2" type="noConversion"/>
  </si>
  <si>
    <t>60g吸吸果冻</t>
    <phoneticPr fontId="2" type="noConversion"/>
  </si>
  <si>
    <t>红苹果</t>
    <phoneticPr fontId="2" type="noConversion"/>
  </si>
  <si>
    <t>荔枝</t>
    <phoneticPr fontId="1" type="noConversion"/>
  </si>
  <si>
    <t>鸡蛋</t>
    <phoneticPr fontId="1" type="noConversion"/>
  </si>
  <si>
    <t>香蕉牛奶</t>
    <phoneticPr fontId="1" type="noConversion"/>
  </si>
  <si>
    <t>160g果肉粒布甸果冻散装</t>
    <phoneticPr fontId="1" type="noConversion"/>
  </si>
  <si>
    <t>夹料</t>
    <phoneticPr fontId="2" type="noConversion"/>
  </si>
  <si>
    <t>含桔子果肉产品</t>
    <phoneticPr fontId="1" type="noConversion"/>
  </si>
  <si>
    <t>铁丝</t>
    <phoneticPr fontId="1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</si>
  <si>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</si>
  <si>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</si>
  <si>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</si>
  <si>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</si>
  <si>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</si>
  <si>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</si>
  <si>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80*(5*15g)</t>
    <phoneticPr fontId="2" type="noConversion"/>
  </si>
  <si>
    <t>6粒袋水晶冻（草莓）</t>
    <phoneticPr fontId="1" type="noConversion"/>
  </si>
  <si>
    <t>苹果</t>
    <phoneticPr fontId="2" type="noConversion"/>
  </si>
  <si>
    <t>荔枝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</si>
  <si>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</si>
  <si>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</si>
  <si>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</si>
  <si>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</si>
  <si>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</si>
  <si>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</si>
  <si>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产量（kg）</t>
    <phoneticPr fontId="1" type="noConversion"/>
  </si>
  <si>
    <t>A</t>
    <phoneticPr fontId="1" type="noConversion"/>
  </si>
  <si>
    <t>B</t>
    <phoneticPr fontId="1" type="noConversion"/>
  </si>
  <si>
    <t>25g乳酸玉米</t>
    <phoneticPr fontId="1" type="noConversion"/>
  </si>
  <si>
    <t>气泡</t>
    <phoneticPr fontId="1" type="noConversion"/>
  </si>
  <si>
    <t>气泡、偏膜</t>
    <phoneticPr fontId="1" type="noConversion"/>
  </si>
  <si>
    <t>25g乳酸草莓</t>
    <phoneticPr fontId="1" type="noConversion"/>
  </si>
  <si>
    <t>28g拉丝芒果</t>
    <phoneticPr fontId="1" type="noConversion"/>
  </si>
  <si>
    <t>95g苹果</t>
    <phoneticPr fontId="1" type="noConversion"/>
  </si>
  <si>
    <t>刮伤膜、杂物</t>
    <phoneticPr fontId="1" type="noConversion"/>
  </si>
  <si>
    <t>95g雪梨</t>
    <phoneticPr fontId="1" type="noConversion"/>
  </si>
  <si>
    <t>碎果、杂物、刮伤膜</t>
    <phoneticPr fontId="1" type="noConversion"/>
  </si>
  <si>
    <t>125g果肉杂果</t>
    <phoneticPr fontId="1" type="noConversion"/>
  </si>
  <si>
    <t>气泡、挂杯、杂物、刮伤膜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</si>
  <si>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</si>
  <si>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</si>
  <si>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</si>
  <si>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</si>
  <si>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</si>
  <si>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</si>
  <si>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</si>
  <si>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</si>
  <si>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</si>
  <si>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</si>
  <si>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</si>
  <si>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</si>
  <si>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</si>
  <si>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</si>
  <si>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</si>
  <si>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</si>
  <si>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</si>
  <si>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</si>
  <si>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</si>
  <si>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</si>
  <si>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</si>
  <si>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</si>
  <si>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</si>
  <si>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</si>
  <si>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</si>
  <si>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</si>
  <si>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</si>
  <si>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</si>
  <si>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</si>
  <si>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</si>
  <si>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</si>
  <si>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</si>
  <si>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</si>
  <si>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</si>
  <si>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</si>
  <si>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</si>
  <si>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</si>
  <si>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</si>
  <si>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</si>
  <si>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</si>
  <si>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</si>
  <si>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</si>
  <si>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</si>
  <si>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</si>
  <si>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</si>
  <si>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</si>
  <si>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</si>
  <si>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</si>
  <si>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</si>
  <si>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</si>
  <si>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</si>
  <si>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</si>
  <si>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</si>
  <si>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</si>
  <si>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</si>
  <si>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</si>
  <si>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</si>
  <si>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</si>
  <si>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</si>
  <si>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</si>
  <si>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</si>
  <si>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水蜜桃</t>
    <phoneticPr fontId="1" type="noConversion"/>
  </si>
  <si>
    <t>芒果</t>
    <phoneticPr fontId="1" type="noConversion"/>
  </si>
  <si>
    <t>30g果味果冻</t>
    <phoneticPr fontId="2" type="noConversion"/>
  </si>
  <si>
    <t>30g椰果</t>
    <phoneticPr fontId="1" type="noConversion"/>
  </si>
  <si>
    <t>芒果</t>
    <phoneticPr fontId="2" type="noConversion"/>
  </si>
  <si>
    <t>蔓越莓</t>
    <phoneticPr fontId="1" type="noConversion"/>
  </si>
  <si>
    <t>柠檬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</si>
  <si>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</si>
  <si>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</si>
  <si>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</si>
  <si>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草莓</t>
    <phoneticPr fontId="1" type="noConversion"/>
  </si>
  <si>
    <t>椰子</t>
    <phoneticPr fontId="1" type="noConversion"/>
  </si>
  <si>
    <t>45g果肉果冻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</si>
  <si>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</si>
  <si>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</si>
  <si>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</si>
  <si>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</si>
  <si>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</si>
  <si>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</si>
  <si>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</si>
  <si>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</si>
  <si>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雪梨</t>
    <phoneticPr fontId="1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</si>
  <si>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</si>
  <si>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</si>
  <si>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乳酸</t>
    <phoneticPr fontId="2" type="noConversion"/>
  </si>
  <si>
    <t>菠萝</t>
    <phoneticPr fontId="2" type="noConversion"/>
  </si>
  <si>
    <t>120g果蔬园可吸果冻</t>
    <phoneticPr fontId="2" type="noConversion"/>
  </si>
  <si>
    <t>130g可吸果冻爽</t>
    <phoneticPr fontId="2" type="noConversion"/>
  </si>
  <si>
    <t>30克果冻条</t>
    <phoneticPr fontId="1" type="noConversion"/>
  </si>
  <si>
    <t>92g布甸果冻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</si>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</sst>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45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3"/>
      <sheetName val="5"/>
      <sheetName val="6"/>
      <sheetName val="7"/>
      <sheetName val="8.9"/>
      <sheetName val="10"/>
      <sheetName val="11"/>
      <sheetName val="12"/>
      <sheetName val="13"/>
      <sheetName val="14"/>
      <sheetName val="15.16"/>
      <sheetName val="17"/>
      <sheetName val="18"/>
      <sheetName val="19"/>
      <sheetName val="20"/>
      <sheetName val="21"/>
      <sheetName val="22.23"/>
      <sheetName val="24"/>
      <sheetName val="第一周"/>
      <sheetName val="第二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>
        <row r="152">
          <cell r="J152">
            <v>16023.8</v>
          </cell>
          <cell r="K152">
            <v>7.3640459816023671E-2</v>
          </cell>
          <cell r="L152">
            <v>0.30329946489308696</v>
          </cell>
          <cell r="M152">
            <v>0.29748327487861803</v>
          </cell>
          <cell r="P152">
            <v>0</v>
          </cell>
          <cell r="Q152">
            <v>0.11400675869643906</v>
          </cell>
        </row>
        <row r="307">
          <cell r="J307">
            <v>16587.350000000002</v>
          </cell>
          <cell r="K307">
            <v>0.38463045634173026</v>
          </cell>
          <cell r="L307">
            <v>2.9969622790339708E-2</v>
          </cell>
          <cell r="M307">
            <v>0.47679611270034089</v>
          </cell>
          <cell r="P307">
            <v>0.24114762153086536</v>
          </cell>
          <cell r="Q307">
            <v>0.30856761327155929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</sheetNames>
    <sheetDataSet>
      <sheetData sheetId="0">
        <row r="18">
          <cell r="L18">
            <v>3532.2000000000003</v>
          </cell>
        </row>
      </sheetData>
      <sheetData sheetId="1">
        <row r="19">
          <cell r="L19">
            <v>2523</v>
          </cell>
        </row>
      </sheetData>
      <sheetData sheetId="2">
        <row r="6">
          <cell r="L6">
            <v>0</v>
          </cell>
        </row>
      </sheetData>
      <sheetData sheetId="3"/>
      <sheetData sheetId="4">
        <row r="8">
          <cell r="L8">
            <v>3729.6000000000004</v>
          </cell>
        </row>
      </sheetData>
      <sheetData sheetId="5">
        <row r="11">
          <cell r="L11">
            <v>3624</v>
          </cell>
        </row>
      </sheetData>
      <sheetData sheetId="6">
        <row r="12">
          <cell r="L12">
            <v>3624</v>
          </cell>
        </row>
      </sheetData>
      <sheetData sheetId="7">
        <row r="13">
          <cell r="L13">
            <v>3624</v>
          </cell>
        </row>
      </sheetData>
      <sheetData sheetId="8">
        <row r="13">
          <cell r="L13">
            <v>3624</v>
          </cell>
        </row>
      </sheetData>
      <sheetData sheetId="9">
        <row r="9">
          <cell r="L9">
            <v>3624</v>
          </cell>
        </row>
      </sheetData>
      <sheetData sheetId="10">
        <row r="11">
          <cell r="L11">
            <v>3624</v>
          </cell>
        </row>
      </sheetData>
      <sheetData sheetId="11">
        <row r="39">
          <cell r="L39">
            <v>3312.9</v>
          </cell>
        </row>
      </sheetData>
      <sheetData sheetId="12">
        <row r="12">
          <cell r="L12">
            <v>3624</v>
          </cell>
        </row>
      </sheetData>
      <sheetData sheetId="13">
        <row r="6">
          <cell r="L6">
            <v>3729.6000000000004</v>
          </cell>
        </row>
      </sheetData>
      <sheetData sheetId="14">
        <row r="6">
          <cell r="L6">
            <v>3729.6000000000004</v>
          </cell>
        </row>
      </sheetData>
      <sheetData sheetId="15">
        <row r="6">
          <cell r="L6">
            <v>621.6</v>
          </cell>
        </row>
      </sheetData>
      <sheetData sheetId="16">
        <row r="8">
          <cell r="L8">
            <v>3729.6000000000004</v>
          </cell>
        </row>
      </sheetData>
      <sheetData sheetId="17">
        <row r="8">
          <cell r="L8">
            <v>621.6</v>
          </cell>
        </row>
      </sheetData>
      <sheetData sheetId="18">
        <row r="9">
          <cell r="L9">
            <v>2416</v>
          </cell>
        </row>
      </sheetData>
      <sheetData sheetId="19"/>
      <sheetData sheetId="20"/>
      <sheetData sheetId="21"/>
      <sheetData sheetId="22">
        <row r="19">
          <cell r="L19">
            <v>2523</v>
          </cell>
        </row>
        <row r="20">
          <cell r="L20">
            <v>2523</v>
          </cell>
        </row>
        <row r="31">
          <cell r="L31">
            <v>2035.2</v>
          </cell>
        </row>
        <row r="33">
          <cell r="L33">
            <v>508.8</v>
          </cell>
        </row>
        <row r="37">
          <cell r="L37">
            <v>1104.3000000000002</v>
          </cell>
        </row>
        <row r="38">
          <cell r="L38">
            <v>1840.5</v>
          </cell>
        </row>
        <row r="39">
          <cell r="L39">
            <v>3312.9</v>
          </cell>
        </row>
        <row r="59">
          <cell r="L59">
            <v>2012</v>
          </cell>
        </row>
        <row r="60">
          <cell r="L60">
            <v>1612.8</v>
          </cell>
        </row>
        <row r="70">
          <cell r="L70">
            <v>1955.2</v>
          </cell>
        </row>
        <row r="71">
          <cell r="L71">
            <v>3421.6</v>
          </cell>
        </row>
        <row r="75">
          <cell r="L75">
            <v>2378.4</v>
          </cell>
        </row>
        <row r="86">
          <cell r="L86">
            <v>1814.3999999999999</v>
          </cell>
        </row>
        <row r="101">
          <cell r="L101">
            <v>662.58</v>
          </cell>
        </row>
        <row r="102">
          <cell r="L102">
            <v>662.58</v>
          </cell>
        </row>
        <row r="103">
          <cell r="L103">
            <v>2164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G31" sqref="G3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+'[1]24'!$J$152</f>
        <v>16023.8</v>
      </c>
      <c r="C3" s="15">
        <f>+'[1]24'!$J$307</f>
        <v>16587.350000000002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+'[1]24'!$M$152</f>
        <v>0.29748327487861803</v>
      </c>
      <c r="C4" s="15">
        <f>+'[1]24'!$M$307</f>
        <v>0.47679611270034089</v>
      </c>
      <c r="D4" s="90"/>
      <c r="E4" s="76" t="s">
        <v>106</v>
      </c>
      <c r="F4" s="99" t="s">
        <v>108</v>
      </c>
      <c r="G4" s="99"/>
      <c r="H4" s="18">
        <v>0.3</v>
      </c>
      <c r="I4" s="18">
        <v>0.15</v>
      </c>
      <c r="J4" s="85" t="s">
        <v>109</v>
      </c>
      <c r="K4" s="86"/>
      <c r="L4" s="18">
        <v>0.59</v>
      </c>
      <c r="M4" s="85" t="s">
        <v>110</v>
      </c>
      <c r="N4" s="86"/>
    </row>
    <row r="5" spans="1:14" s="17" customFormat="1" ht="33" customHeight="1">
      <c r="A5" s="13" t="s">
        <v>31</v>
      </c>
      <c r="B5" s="15">
        <f>+'[1]24'!$K$152</f>
        <v>7.3640459816023671E-2</v>
      </c>
      <c r="C5" s="15">
        <f>+'[1]24'!$K$307</f>
        <v>0.38463045634173026</v>
      </c>
      <c r="D5" s="90"/>
      <c r="E5" s="76" t="s">
        <v>106</v>
      </c>
      <c r="F5" s="99" t="s">
        <v>111</v>
      </c>
      <c r="G5" s="99"/>
      <c r="H5" s="18">
        <v>0.3</v>
      </c>
      <c r="I5" s="18">
        <v>0.08</v>
      </c>
      <c r="J5" s="85" t="s">
        <v>109</v>
      </c>
      <c r="K5" s="86"/>
      <c r="L5" s="18">
        <v>0.59</v>
      </c>
      <c r="M5" s="85" t="s">
        <v>110</v>
      </c>
      <c r="N5" s="86"/>
    </row>
    <row r="6" spans="1:14" s="17" customFormat="1" ht="33" customHeight="1">
      <c r="A6" s="13" t="s">
        <v>36</v>
      </c>
      <c r="B6" s="15">
        <f>+'[1]24'!$L$152</f>
        <v>0.30329946489308696</v>
      </c>
      <c r="C6" s="15">
        <f>+'[1]24'!$L$307</f>
        <v>2.9969622790339708E-2</v>
      </c>
      <c r="D6" s="90"/>
      <c r="E6" s="76" t="s">
        <v>106</v>
      </c>
      <c r="F6" s="99" t="s">
        <v>112</v>
      </c>
      <c r="G6" s="99"/>
      <c r="H6" s="18">
        <v>0.3</v>
      </c>
      <c r="I6" s="18">
        <v>0</v>
      </c>
      <c r="J6" s="85"/>
      <c r="K6" s="86"/>
      <c r="L6" s="18">
        <v>0.49</v>
      </c>
      <c r="M6" s="85" t="s">
        <v>110</v>
      </c>
      <c r="N6" s="86"/>
    </row>
    <row r="7" spans="1:14" s="17" customFormat="1" ht="33" customHeight="1">
      <c r="A7" s="13" t="s">
        <v>37</v>
      </c>
      <c r="B7" s="15">
        <f>+B5+B6</f>
        <v>0.37693992470911064</v>
      </c>
      <c r="C7" s="15">
        <f>+C5+C6</f>
        <v>0.41460007913206998</v>
      </c>
      <c r="D7" s="90"/>
      <c r="E7" s="77" t="s">
        <v>107</v>
      </c>
      <c r="F7" s="87" t="s">
        <v>113</v>
      </c>
      <c r="G7" s="88"/>
      <c r="H7" s="18">
        <v>0.8</v>
      </c>
      <c r="I7" s="19">
        <v>2.98</v>
      </c>
      <c r="J7" s="85" t="s">
        <v>114</v>
      </c>
      <c r="K7" s="86"/>
      <c r="L7" s="18">
        <v>0</v>
      </c>
      <c r="M7" s="85"/>
      <c r="N7" s="86"/>
    </row>
    <row r="8" spans="1:14" s="17" customFormat="1" ht="33" customHeight="1">
      <c r="A8" s="13" t="s">
        <v>38</v>
      </c>
      <c r="B8" s="16">
        <f>+B7-B4</f>
        <v>7.9456649830492609E-2</v>
      </c>
      <c r="C8" s="16">
        <f>+C7-C4</f>
        <v>-6.2196033568270914E-2</v>
      </c>
      <c r="D8" s="90"/>
      <c r="E8" s="76" t="s">
        <v>107</v>
      </c>
      <c r="F8" s="87" t="s">
        <v>115</v>
      </c>
      <c r="G8" s="88"/>
      <c r="H8" s="18">
        <v>1</v>
      </c>
      <c r="I8" s="18">
        <v>1.68</v>
      </c>
      <c r="J8" s="85" t="s">
        <v>116</v>
      </c>
      <c r="K8" s="86"/>
      <c r="L8" s="18">
        <v>0</v>
      </c>
      <c r="M8" s="85"/>
      <c r="N8" s="86"/>
    </row>
    <row r="9" spans="1:14" s="17" customFormat="1" ht="33" customHeight="1">
      <c r="A9" s="12" t="s">
        <v>39</v>
      </c>
      <c r="B9" s="16">
        <f>+'[1]24'!$Q$152</f>
        <v>0.11400675869643906</v>
      </c>
      <c r="C9" s="16">
        <f>+'[1]24'!$Q$307</f>
        <v>0.30856761327155929</v>
      </c>
      <c r="D9" s="90"/>
      <c r="E9" s="77" t="s">
        <v>107</v>
      </c>
      <c r="F9" s="87" t="s">
        <v>117</v>
      </c>
      <c r="G9" s="88"/>
      <c r="H9" s="18">
        <v>1</v>
      </c>
      <c r="I9" s="18">
        <v>1.48</v>
      </c>
      <c r="J9" s="85" t="s">
        <v>118</v>
      </c>
      <c r="K9" s="86"/>
      <c r="L9" s="55">
        <v>0</v>
      </c>
      <c r="M9" s="85"/>
      <c r="N9" s="86"/>
    </row>
    <row r="10" spans="1:14" s="17" customFormat="1" ht="33" customHeight="1">
      <c r="A10" s="12" t="s">
        <v>43</v>
      </c>
      <c r="B10" s="16">
        <f>+'[1]24'!$P$152</f>
        <v>0</v>
      </c>
      <c r="C10" s="16">
        <f>+'[1]24'!$P$307</f>
        <v>0.24114762153086536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1</v>
      </c>
      <c r="G15" s="20">
        <v>0</v>
      </c>
      <c r="H15" s="20">
        <v>0</v>
      </c>
      <c r="I15" s="20">
        <v>1</v>
      </c>
      <c r="J15" s="20">
        <v>1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4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310" sqref="D31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119</v>
      </c>
      <c r="B1" s="102"/>
      <c r="C1" s="102"/>
      <c r="D1" s="102"/>
      <c r="BN1" t="s">
        <v>120</v>
      </c>
      <c r="DE1" s="102" t="s">
        <v>121</v>
      </c>
      <c r="DF1" s="102"/>
      <c r="DG1" s="102"/>
      <c r="DH1" s="102"/>
      <c r="FR1" t="s">
        <v>120</v>
      </c>
    </row>
    <row r="2" spans="1:215" s="33" customFormat="1" ht="26.25" customHeight="1">
      <c r="A2" s="103" t="s">
        <v>122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123</v>
      </c>
      <c r="G2" s="113" t="s">
        <v>124</v>
      </c>
      <c r="H2" s="115" t="s">
        <v>125</v>
      </c>
      <c r="I2" s="115" t="s">
        <v>126</v>
      </c>
      <c r="J2" s="115" t="s">
        <v>4</v>
      </c>
      <c r="K2" s="132" t="s">
        <v>127</v>
      </c>
      <c r="L2" s="120" t="s">
        <v>128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129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130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131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132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122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123</v>
      </c>
      <c r="DK2" s="113" t="s">
        <v>124</v>
      </c>
      <c r="DL2" s="115" t="s">
        <v>125</v>
      </c>
      <c r="DM2" s="115" t="s">
        <v>126</v>
      </c>
      <c r="DN2" s="115" t="s">
        <v>4</v>
      </c>
      <c r="DO2" s="132" t="s">
        <v>127</v>
      </c>
      <c r="DP2" s="120" t="s">
        <v>128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129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130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131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132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133</v>
      </c>
      <c r="V3" s="34" t="s">
        <v>134</v>
      </c>
      <c r="W3" s="34" t="s">
        <v>135</v>
      </c>
      <c r="X3" s="34" t="s">
        <v>136</v>
      </c>
      <c r="Y3" s="34" t="s">
        <v>137</v>
      </c>
      <c r="Z3" s="34" t="s">
        <v>138</v>
      </c>
      <c r="AA3" s="34" t="s">
        <v>139</v>
      </c>
      <c r="AB3" s="35" t="s">
        <v>140</v>
      </c>
      <c r="AC3" s="25" t="s">
        <v>141</v>
      </c>
      <c r="AD3" s="25" t="s">
        <v>142</v>
      </c>
      <c r="AE3" s="25" t="s">
        <v>143</v>
      </c>
      <c r="AF3" s="35" t="s">
        <v>144</v>
      </c>
      <c r="AG3" s="25" t="s">
        <v>145</v>
      </c>
      <c r="AH3" s="25" t="s">
        <v>146</v>
      </c>
      <c r="AI3" s="35" t="s">
        <v>147</v>
      </c>
      <c r="AJ3" s="35" t="s">
        <v>148</v>
      </c>
      <c r="AK3" s="35" t="s">
        <v>149</v>
      </c>
      <c r="AL3" s="26" t="s">
        <v>150</v>
      </c>
      <c r="AM3" s="25" t="s">
        <v>151</v>
      </c>
      <c r="AN3" s="25" t="s">
        <v>152</v>
      </c>
      <c r="AO3" s="25" t="s">
        <v>153</v>
      </c>
      <c r="AP3" s="35" t="s">
        <v>154</v>
      </c>
      <c r="AQ3" s="36" t="s">
        <v>155</v>
      </c>
      <c r="AR3" s="35" t="s">
        <v>156</v>
      </c>
      <c r="AS3" s="35" t="s">
        <v>157</v>
      </c>
      <c r="AT3" s="35" t="s">
        <v>158</v>
      </c>
      <c r="AU3" s="35" t="s">
        <v>159</v>
      </c>
      <c r="AV3" s="25" t="s">
        <v>160</v>
      </c>
      <c r="AW3" s="25" t="s">
        <v>161</v>
      </c>
      <c r="AX3" s="25" t="s">
        <v>86</v>
      </c>
      <c r="AY3" s="25" t="s">
        <v>162</v>
      </c>
      <c r="AZ3" s="25" t="s">
        <v>163</v>
      </c>
      <c r="BA3" s="25" t="s">
        <v>164</v>
      </c>
      <c r="BB3" s="27" t="s">
        <v>141</v>
      </c>
      <c r="BC3" s="37" t="s">
        <v>142</v>
      </c>
      <c r="BD3" s="37" t="s">
        <v>143</v>
      </c>
      <c r="BE3" s="37" t="s">
        <v>165</v>
      </c>
      <c r="BF3" s="37" t="s">
        <v>152</v>
      </c>
      <c r="BG3" s="37" t="s">
        <v>144</v>
      </c>
      <c r="BH3" s="37" t="s">
        <v>146</v>
      </c>
      <c r="BI3" s="37" t="s">
        <v>166</v>
      </c>
      <c r="BJ3" s="37" t="s">
        <v>148</v>
      </c>
      <c r="BK3" s="37" t="s">
        <v>167</v>
      </c>
      <c r="BL3" s="37" t="s">
        <v>168</v>
      </c>
      <c r="BM3" s="37" t="s">
        <v>145</v>
      </c>
      <c r="BN3" s="37" t="s">
        <v>169</v>
      </c>
      <c r="BO3" s="37" t="s">
        <v>170</v>
      </c>
      <c r="BP3" s="35" t="s">
        <v>140</v>
      </c>
      <c r="BQ3" s="25" t="s">
        <v>141</v>
      </c>
      <c r="BR3" s="25" t="s">
        <v>142</v>
      </c>
      <c r="BS3" s="25" t="s">
        <v>143</v>
      </c>
      <c r="BT3" s="35" t="s">
        <v>144</v>
      </c>
      <c r="BU3" s="25" t="s">
        <v>145</v>
      </c>
      <c r="BV3" s="25" t="s">
        <v>146</v>
      </c>
      <c r="BW3" s="35" t="s">
        <v>147</v>
      </c>
      <c r="BX3" s="35" t="s">
        <v>148</v>
      </c>
      <c r="BY3" s="35" t="s">
        <v>149</v>
      </c>
      <c r="BZ3" s="26" t="s">
        <v>150</v>
      </c>
      <c r="CA3" s="25" t="s">
        <v>151</v>
      </c>
      <c r="CB3" s="25" t="s">
        <v>152</v>
      </c>
      <c r="CC3" s="25" t="s">
        <v>153</v>
      </c>
      <c r="CD3" s="35" t="s">
        <v>154</v>
      </c>
      <c r="CE3" s="36" t="s">
        <v>155</v>
      </c>
      <c r="CF3" s="35" t="s">
        <v>156</v>
      </c>
      <c r="CG3" s="35" t="s">
        <v>157</v>
      </c>
      <c r="CH3" s="35" t="s">
        <v>158</v>
      </c>
      <c r="CI3" s="35" t="s">
        <v>159</v>
      </c>
      <c r="CJ3" s="25" t="s">
        <v>160</v>
      </c>
      <c r="CK3" s="25" t="s">
        <v>161</v>
      </c>
      <c r="CL3" s="25" t="s">
        <v>86</v>
      </c>
      <c r="CM3" s="25" t="s">
        <v>162</v>
      </c>
      <c r="CN3" s="25" t="s">
        <v>163</v>
      </c>
      <c r="CO3" s="25" t="s">
        <v>164</v>
      </c>
      <c r="CP3" s="27" t="s">
        <v>141</v>
      </c>
      <c r="CQ3" s="37" t="s">
        <v>142</v>
      </c>
      <c r="CR3" s="37" t="s">
        <v>143</v>
      </c>
      <c r="CS3" s="37" t="s">
        <v>165</v>
      </c>
      <c r="CT3" s="37" t="s">
        <v>152</v>
      </c>
      <c r="CU3" s="37" t="s">
        <v>144</v>
      </c>
      <c r="CV3" s="37" t="s">
        <v>146</v>
      </c>
      <c r="CW3" s="37" t="s">
        <v>166</v>
      </c>
      <c r="CX3" s="37" t="s">
        <v>148</v>
      </c>
      <c r="CY3" s="37" t="s">
        <v>167</v>
      </c>
      <c r="CZ3" s="37" t="s">
        <v>168</v>
      </c>
      <c r="DA3" s="37" t="s">
        <v>145</v>
      </c>
      <c r="DB3" s="37" t="s">
        <v>169</v>
      </c>
      <c r="DC3" s="37" t="s">
        <v>170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133</v>
      </c>
      <c r="DZ3" s="34" t="s">
        <v>134</v>
      </c>
      <c r="EA3" s="34" t="s">
        <v>135</v>
      </c>
      <c r="EB3" s="34" t="s">
        <v>136</v>
      </c>
      <c r="EC3" s="34" t="s">
        <v>137</v>
      </c>
      <c r="ED3" s="34" t="s">
        <v>138</v>
      </c>
      <c r="EE3" s="34" t="s">
        <v>139</v>
      </c>
      <c r="EF3" s="35" t="s">
        <v>140</v>
      </c>
      <c r="EG3" s="25" t="s">
        <v>141</v>
      </c>
      <c r="EH3" s="25" t="s">
        <v>142</v>
      </c>
      <c r="EI3" s="25" t="s">
        <v>143</v>
      </c>
      <c r="EJ3" s="35" t="s">
        <v>144</v>
      </c>
      <c r="EK3" s="25" t="s">
        <v>145</v>
      </c>
      <c r="EL3" s="25" t="s">
        <v>146</v>
      </c>
      <c r="EM3" s="35" t="s">
        <v>147</v>
      </c>
      <c r="EN3" s="35" t="s">
        <v>148</v>
      </c>
      <c r="EO3" s="35" t="s">
        <v>149</v>
      </c>
      <c r="EP3" s="26" t="s">
        <v>150</v>
      </c>
      <c r="EQ3" s="25" t="s">
        <v>151</v>
      </c>
      <c r="ER3" s="25" t="s">
        <v>152</v>
      </c>
      <c r="ES3" s="25" t="s">
        <v>153</v>
      </c>
      <c r="ET3" s="35" t="s">
        <v>154</v>
      </c>
      <c r="EU3" s="36" t="s">
        <v>155</v>
      </c>
      <c r="EV3" s="35" t="s">
        <v>156</v>
      </c>
      <c r="EW3" s="35" t="s">
        <v>157</v>
      </c>
      <c r="EX3" s="35" t="s">
        <v>158</v>
      </c>
      <c r="EY3" s="35" t="s">
        <v>159</v>
      </c>
      <c r="EZ3" s="25" t="s">
        <v>160</v>
      </c>
      <c r="FA3" s="25" t="s">
        <v>161</v>
      </c>
      <c r="FB3" s="25" t="s">
        <v>86</v>
      </c>
      <c r="FC3" s="25" t="s">
        <v>162</v>
      </c>
      <c r="FD3" s="25" t="s">
        <v>163</v>
      </c>
      <c r="FE3" s="25" t="s">
        <v>164</v>
      </c>
      <c r="FF3" s="27" t="s">
        <v>141</v>
      </c>
      <c r="FG3" s="37" t="s">
        <v>142</v>
      </c>
      <c r="FH3" s="37" t="s">
        <v>143</v>
      </c>
      <c r="FI3" s="37" t="s">
        <v>165</v>
      </c>
      <c r="FJ3" s="37" t="s">
        <v>152</v>
      </c>
      <c r="FK3" s="37" t="s">
        <v>144</v>
      </c>
      <c r="FL3" s="37" t="s">
        <v>146</v>
      </c>
      <c r="FM3" s="37" t="s">
        <v>166</v>
      </c>
      <c r="FN3" s="37" t="s">
        <v>148</v>
      </c>
      <c r="FO3" s="37" t="s">
        <v>167</v>
      </c>
      <c r="FP3" s="37" t="s">
        <v>168</v>
      </c>
      <c r="FQ3" s="37" t="s">
        <v>145</v>
      </c>
      <c r="FR3" s="37" t="s">
        <v>169</v>
      </c>
      <c r="FS3" s="37" t="s">
        <v>157</v>
      </c>
      <c r="FT3" s="35" t="s">
        <v>140</v>
      </c>
      <c r="FU3" s="25" t="s">
        <v>141</v>
      </c>
      <c r="FV3" s="25" t="s">
        <v>142</v>
      </c>
      <c r="FW3" s="25" t="s">
        <v>143</v>
      </c>
      <c r="FX3" s="35" t="s">
        <v>144</v>
      </c>
      <c r="FY3" s="25" t="s">
        <v>145</v>
      </c>
      <c r="FZ3" s="25" t="s">
        <v>146</v>
      </c>
      <c r="GA3" s="35" t="s">
        <v>147</v>
      </c>
      <c r="GB3" s="35" t="s">
        <v>148</v>
      </c>
      <c r="GC3" s="35" t="s">
        <v>149</v>
      </c>
      <c r="GD3" s="26" t="s">
        <v>150</v>
      </c>
      <c r="GE3" s="25" t="s">
        <v>151</v>
      </c>
      <c r="GF3" s="25" t="s">
        <v>152</v>
      </c>
      <c r="GG3" s="25" t="s">
        <v>153</v>
      </c>
      <c r="GH3" s="35" t="s">
        <v>154</v>
      </c>
      <c r="GI3" s="36" t="s">
        <v>155</v>
      </c>
      <c r="GJ3" s="35" t="s">
        <v>156</v>
      </c>
      <c r="GK3" s="35" t="s">
        <v>157</v>
      </c>
      <c r="GL3" s="35" t="s">
        <v>158</v>
      </c>
      <c r="GM3" s="35" t="s">
        <v>159</v>
      </c>
      <c r="GN3" s="25" t="s">
        <v>160</v>
      </c>
      <c r="GO3" s="25" t="s">
        <v>161</v>
      </c>
      <c r="GP3" s="25" t="s">
        <v>86</v>
      </c>
      <c r="GQ3" s="25" t="s">
        <v>162</v>
      </c>
      <c r="GR3" s="25" t="s">
        <v>163</v>
      </c>
      <c r="GS3" s="25" t="s">
        <v>164</v>
      </c>
      <c r="GT3" s="27" t="s">
        <v>141</v>
      </c>
      <c r="GU3" s="37" t="s">
        <v>142</v>
      </c>
      <c r="GV3" s="37" t="s">
        <v>143</v>
      </c>
      <c r="GW3" s="37" t="s">
        <v>165</v>
      </c>
      <c r="GX3" s="37" t="s">
        <v>152</v>
      </c>
      <c r="GY3" s="37" t="s">
        <v>144</v>
      </c>
      <c r="GZ3" s="37" t="s">
        <v>146</v>
      </c>
      <c r="HA3" s="37" t="s">
        <v>166</v>
      </c>
      <c r="HB3" s="37" t="s">
        <v>148</v>
      </c>
      <c r="HC3" s="37" t="s">
        <v>167</v>
      </c>
      <c r="HD3" s="37" t="s">
        <v>168</v>
      </c>
      <c r="HE3" s="37" t="s">
        <v>145</v>
      </c>
      <c r="HF3" s="37" t="s">
        <v>169</v>
      </c>
      <c r="HG3" s="37" t="s">
        <v>157</v>
      </c>
    </row>
    <row r="4" spans="1:215" s="33" customFormat="1" ht="15.75" hidden="1" customHeight="1">
      <c r="A4" s="61">
        <v>30501005</v>
      </c>
      <c r="B4" s="105" t="s">
        <v>171</v>
      </c>
      <c r="C4" s="83" t="s">
        <v>172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171</v>
      </c>
      <c r="DG4" s="83" t="s">
        <v>172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60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60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2" t="s">
        <v>173</v>
      </c>
      <c r="C6" s="78" t="s">
        <v>174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175</v>
      </c>
      <c r="DG6" s="78" t="s">
        <v>174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1">
        <v>30100014</v>
      </c>
      <c r="B7" s="123"/>
      <c r="C7" s="78" t="s">
        <v>176</v>
      </c>
      <c r="D7" s="5">
        <v>466</v>
      </c>
      <c r="E7" s="22">
        <v>5.03</v>
      </c>
      <c r="F7" s="23">
        <f t="shared" si="0"/>
        <v>2343.98</v>
      </c>
      <c r="G7" s="23">
        <f>+'[2]24'!$L$20</f>
        <v>2523</v>
      </c>
      <c r="H7" s="23">
        <f t="shared" si="1"/>
        <v>3.5</v>
      </c>
      <c r="I7" s="23">
        <f t="shared" si="2"/>
        <v>15</v>
      </c>
      <c r="J7" s="23">
        <f t="shared" si="3"/>
        <v>2347.48</v>
      </c>
      <c r="K7" s="23">
        <f t="shared" si="4"/>
        <v>0.14909605193654474</v>
      </c>
      <c r="L7" s="23">
        <f t="shared" si="5"/>
        <v>0.59453032104637338</v>
      </c>
      <c r="M7" s="10">
        <v>0.3</v>
      </c>
      <c r="N7" s="23">
        <f t="shared" si="6"/>
        <v>7.04244</v>
      </c>
      <c r="O7" s="23">
        <f t="shared" si="7"/>
        <v>-0.44362637298291813</v>
      </c>
      <c r="P7" s="23">
        <f t="shared" si="8"/>
        <v>0</v>
      </c>
      <c r="Q7" s="7">
        <v>0.05</v>
      </c>
      <c r="R7" s="6">
        <f t="shared" si="9"/>
        <v>0.11737400000000001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>
        <v>3.5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3.5</v>
      </c>
      <c r="BC7" s="4"/>
      <c r="BD7" s="4">
        <f>8+3.5</f>
        <v>11.5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2347.48</v>
      </c>
      <c r="BR7" s="4">
        <f t="shared" si="10"/>
        <v>0</v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176</v>
      </c>
      <c r="DH7" s="5">
        <f t="shared" si="13"/>
        <v>466</v>
      </c>
      <c r="DI7" s="24">
        <v>5.03</v>
      </c>
      <c r="DJ7" s="23">
        <f t="shared" si="14"/>
        <v>2343.98</v>
      </c>
      <c r="DK7" s="23">
        <f t="shared" si="15"/>
        <v>2523</v>
      </c>
      <c r="DL7" s="23">
        <f t="shared" si="16"/>
        <v>3.5</v>
      </c>
      <c r="DM7" s="23">
        <f t="shared" si="17"/>
        <v>15</v>
      </c>
      <c r="DN7" s="23">
        <f t="shared" si="18"/>
        <v>2347.48</v>
      </c>
      <c r="DO7" s="23">
        <f t="shared" si="19"/>
        <v>0.14909605193654474</v>
      </c>
      <c r="DP7" s="23">
        <f t="shared" si="20"/>
        <v>0.59453032104637338</v>
      </c>
      <c r="DQ7" s="10">
        <v>0.3</v>
      </c>
      <c r="DR7" s="23">
        <f t="shared" si="21"/>
        <v>7.04244</v>
      </c>
      <c r="DS7" s="23">
        <f t="shared" si="22"/>
        <v>-0.44362637298291813</v>
      </c>
      <c r="DT7" s="23">
        <f t="shared" si="23"/>
        <v>0</v>
      </c>
      <c r="DU7" s="7">
        <v>0.05</v>
      </c>
      <c r="DV7" s="6">
        <f t="shared" si="24"/>
        <v>0.11737400000000001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3.5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3.5</v>
      </c>
      <c r="FG7" s="54">
        <f t="shared" si="28"/>
        <v>0</v>
      </c>
      <c r="FH7" s="54">
        <f t="shared" si="28"/>
        <v>11.5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>
        <f t="shared" si="29"/>
        <v>0</v>
      </c>
      <c r="FU7" s="4">
        <f t="shared" si="29"/>
        <v>2347.48</v>
      </c>
      <c r="FV7" s="4">
        <f t="shared" si="29"/>
        <v>0</v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>
        <f t="shared" si="30"/>
        <v>0</v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customHeight="1">
      <c r="A8" s="61">
        <v>30100010</v>
      </c>
      <c r="B8" s="123"/>
      <c r="C8" s="78" t="s">
        <v>177</v>
      </c>
      <c r="D8" s="5">
        <v>468</v>
      </c>
      <c r="E8" s="22">
        <v>5.03</v>
      </c>
      <c r="F8" s="23">
        <f t="shared" si="0"/>
        <v>2354.04</v>
      </c>
      <c r="G8" s="23">
        <f>+'[2]24'!$L$19</f>
        <v>2523</v>
      </c>
      <c r="H8" s="23">
        <f t="shared" si="1"/>
        <v>2</v>
      </c>
      <c r="I8" s="23">
        <f t="shared" si="2"/>
        <v>15</v>
      </c>
      <c r="J8" s="23">
        <f t="shared" si="3"/>
        <v>2356.04</v>
      </c>
      <c r="K8" s="23">
        <f t="shared" si="4"/>
        <v>8.4888202237653018E-2</v>
      </c>
      <c r="L8" s="23">
        <f t="shared" si="5"/>
        <v>0.59453032104637338</v>
      </c>
      <c r="M8" s="10">
        <v>0.3</v>
      </c>
      <c r="N8" s="23">
        <f t="shared" si="6"/>
        <v>7.0681200000000004</v>
      </c>
      <c r="O8" s="23">
        <f t="shared" si="7"/>
        <v>-0.37941852328402642</v>
      </c>
      <c r="P8" s="23">
        <f t="shared" si="8"/>
        <v>0</v>
      </c>
      <c r="Q8" s="7">
        <v>0.05</v>
      </c>
      <c r="R8" s="6">
        <f t="shared" si="9"/>
        <v>0.117802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2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3</v>
      </c>
      <c r="BC8" s="4"/>
      <c r="BD8" s="4">
        <f>9+3</f>
        <v>12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2356.04</v>
      </c>
      <c r="BR8" s="4">
        <f t="shared" si="10"/>
        <v>0</v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177</v>
      </c>
      <c r="DH8" s="5">
        <f t="shared" si="13"/>
        <v>468</v>
      </c>
      <c r="DI8" s="24">
        <v>5.03</v>
      </c>
      <c r="DJ8" s="23">
        <f t="shared" si="14"/>
        <v>2354.04</v>
      </c>
      <c r="DK8" s="23">
        <f t="shared" si="15"/>
        <v>2523</v>
      </c>
      <c r="DL8" s="23">
        <f t="shared" si="16"/>
        <v>2</v>
      </c>
      <c r="DM8" s="23">
        <f t="shared" si="17"/>
        <v>15</v>
      </c>
      <c r="DN8" s="23">
        <f t="shared" si="18"/>
        <v>2356.04</v>
      </c>
      <c r="DO8" s="23">
        <f t="shared" si="19"/>
        <v>8.4888202237653018E-2</v>
      </c>
      <c r="DP8" s="23">
        <f t="shared" si="20"/>
        <v>0.59453032104637338</v>
      </c>
      <c r="DQ8" s="10">
        <v>0.3</v>
      </c>
      <c r="DR8" s="23">
        <f t="shared" si="21"/>
        <v>7.0681200000000004</v>
      </c>
      <c r="DS8" s="23">
        <f t="shared" si="22"/>
        <v>-0.37941852328402642</v>
      </c>
      <c r="DT8" s="23">
        <f t="shared" si="23"/>
        <v>0</v>
      </c>
      <c r="DU8" s="7">
        <v>0.05</v>
      </c>
      <c r="DV8" s="6">
        <f t="shared" si="24"/>
        <v>0.117802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2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3</v>
      </c>
      <c r="FG8" s="54">
        <f t="shared" si="28"/>
        <v>0</v>
      </c>
      <c r="FH8" s="54">
        <f t="shared" si="28"/>
        <v>12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>
        <f t="shared" si="29"/>
        <v>0</v>
      </c>
      <c r="FU8" s="4">
        <f t="shared" si="29"/>
        <v>2356.04</v>
      </c>
      <c r="FV8" s="4">
        <f t="shared" si="29"/>
        <v>0</v>
      </c>
      <c r="FW8" s="4">
        <f t="shared" si="29"/>
        <v>0</v>
      </c>
      <c r="FX8" s="4">
        <f t="shared" si="29"/>
        <v>0</v>
      </c>
      <c r="FY8" s="4">
        <f t="shared" si="29"/>
        <v>0</v>
      </c>
      <c r="FZ8" s="4" t="str">
        <f t="shared" si="29"/>
        <v/>
      </c>
      <c r="GA8" s="4">
        <f t="shared" si="29"/>
        <v>0</v>
      </c>
      <c r="GB8" s="4">
        <f t="shared" si="29"/>
        <v>0</v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>
        <f t="shared" si="30"/>
        <v>0</v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3"/>
      <c r="C9" s="78" t="s">
        <v>178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178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4"/>
      <c r="C10" s="78" t="s">
        <v>179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179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customHeight="1">
      <c r="A11" s="61">
        <v>30100016</v>
      </c>
      <c r="B11" s="122" t="s">
        <v>55</v>
      </c>
      <c r="C11" s="78" t="s">
        <v>180</v>
      </c>
      <c r="D11" s="5">
        <v>92</v>
      </c>
      <c r="E11" s="22">
        <v>5.03</v>
      </c>
      <c r="F11" s="23">
        <f t="shared" si="0"/>
        <v>462.76000000000005</v>
      </c>
      <c r="G11" s="23">
        <f>+'[2]24'!$L$33</f>
        <v>508.8</v>
      </c>
      <c r="H11" s="23">
        <f t="shared" si="1"/>
        <v>0</v>
      </c>
      <c r="I11" s="23">
        <f t="shared" si="2"/>
        <v>2</v>
      </c>
      <c r="J11" s="23">
        <f t="shared" si="3"/>
        <v>462.76000000000005</v>
      </c>
      <c r="K11" s="23">
        <f t="shared" si="4"/>
        <v>0</v>
      </c>
      <c r="L11" s="23">
        <f t="shared" si="5"/>
        <v>0.39308176100628933</v>
      </c>
      <c r="M11" s="10">
        <v>0.3</v>
      </c>
      <c r="N11" s="23">
        <f t="shared" si="6"/>
        <v>1.38828</v>
      </c>
      <c r="O11" s="23">
        <f t="shared" si="7"/>
        <v>-9.3081761006289343E-2</v>
      </c>
      <c r="P11" s="23">
        <f t="shared" si="8"/>
        <v>0</v>
      </c>
      <c r="Q11" s="7">
        <v>0.05</v>
      </c>
      <c r="R11" s="6">
        <f t="shared" si="9"/>
        <v>2.3138000000000006E-2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>
        <v>2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>
        <f t="shared" si="10"/>
        <v>0</v>
      </c>
      <c r="BQ11" s="4" t="str">
        <f t="shared" si="10"/>
        <v/>
      </c>
      <c r="BR11" s="4">
        <f t="shared" si="10"/>
        <v>0</v>
      </c>
      <c r="BS11" s="4">
        <f t="shared" si="10"/>
        <v>0</v>
      </c>
      <c r="BT11" s="4">
        <f t="shared" si="10"/>
        <v>0</v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>
        <f t="shared" si="10"/>
        <v>0</v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55</v>
      </c>
      <c r="DG11" s="78" t="s">
        <v>180</v>
      </c>
      <c r="DH11" s="5">
        <f t="shared" si="13"/>
        <v>92</v>
      </c>
      <c r="DI11" s="24">
        <v>5.03</v>
      </c>
      <c r="DJ11" s="23">
        <f t="shared" si="14"/>
        <v>462.76000000000005</v>
      </c>
      <c r="DK11" s="23">
        <f t="shared" si="15"/>
        <v>508.8</v>
      </c>
      <c r="DL11" s="23">
        <f t="shared" si="16"/>
        <v>0</v>
      </c>
      <c r="DM11" s="23">
        <f t="shared" si="17"/>
        <v>2</v>
      </c>
      <c r="DN11" s="23">
        <f t="shared" si="18"/>
        <v>462.76000000000005</v>
      </c>
      <c r="DO11" s="23">
        <f t="shared" si="19"/>
        <v>0</v>
      </c>
      <c r="DP11" s="23">
        <f t="shared" si="20"/>
        <v>0.39308176100628933</v>
      </c>
      <c r="DQ11" s="10">
        <v>0.3</v>
      </c>
      <c r="DR11" s="23">
        <f t="shared" si="21"/>
        <v>1.38828</v>
      </c>
      <c r="DS11" s="23">
        <f t="shared" si="22"/>
        <v>-9.3081761006289343E-2</v>
      </c>
      <c r="DT11" s="23">
        <f t="shared" si="23"/>
        <v>0</v>
      </c>
      <c r="DU11" s="7">
        <v>0.05</v>
      </c>
      <c r="DV11" s="6">
        <f t="shared" si="24"/>
        <v>2.3138000000000006E-2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2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>
        <f t="shared" si="29"/>
        <v>0</v>
      </c>
      <c r="FU11" s="4" t="str">
        <f t="shared" si="29"/>
        <v/>
      </c>
      <c r="FV11" s="4">
        <f t="shared" si="29"/>
        <v>0</v>
      </c>
      <c r="FW11" s="4">
        <f t="shared" si="29"/>
        <v>0</v>
      </c>
      <c r="FX11" s="4">
        <f t="shared" si="29"/>
        <v>0</v>
      </c>
      <c r="FY11" s="4">
        <f t="shared" si="29"/>
        <v>0</v>
      </c>
      <c r="FZ11" s="4" t="str">
        <f t="shared" si="29"/>
        <v/>
      </c>
      <c r="GA11" s="4">
        <f t="shared" si="29"/>
        <v>0</v>
      </c>
      <c r="GB11" s="4">
        <f t="shared" si="29"/>
        <v>0</v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3"/>
      <c r="C12" s="78" t="s">
        <v>56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56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customHeight="1">
      <c r="A13" s="61">
        <v>30100015</v>
      </c>
      <c r="B13" s="124"/>
      <c r="C13" s="78" t="s">
        <v>181</v>
      </c>
      <c r="D13" s="5">
        <v>365</v>
      </c>
      <c r="E13" s="22">
        <v>5.03</v>
      </c>
      <c r="F13" s="23">
        <f t="shared" si="0"/>
        <v>1835.95</v>
      </c>
      <c r="G13" s="23">
        <f>+'[2]24'!$L$31</f>
        <v>2035.2</v>
      </c>
      <c r="H13" s="23">
        <f t="shared" si="1"/>
        <v>0</v>
      </c>
      <c r="I13" s="23">
        <f t="shared" si="2"/>
        <v>10</v>
      </c>
      <c r="J13" s="23">
        <f t="shared" si="3"/>
        <v>1835.95</v>
      </c>
      <c r="K13" s="23">
        <f t="shared" si="4"/>
        <v>0</v>
      </c>
      <c r="L13" s="23">
        <f t="shared" si="5"/>
        <v>0.49135220125786161</v>
      </c>
      <c r="M13" s="10">
        <v>0.3</v>
      </c>
      <c r="N13" s="23">
        <f t="shared" si="6"/>
        <v>5.5078499999999995</v>
      </c>
      <c r="O13" s="23">
        <f t="shared" si="7"/>
        <v>-0.19135220125786162</v>
      </c>
      <c r="P13" s="23">
        <f t="shared" si="8"/>
        <v>0</v>
      </c>
      <c r="Q13" s="7">
        <v>0.05</v>
      </c>
      <c r="R13" s="6">
        <f t="shared" si="9"/>
        <v>9.1797500000000018E-2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v>2</v>
      </c>
      <c r="BC13" s="4"/>
      <c r="BD13" s="4">
        <f>6+2</f>
        <v>8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f t="shared" si="10"/>
        <v>0</v>
      </c>
      <c r="BQ13" s="4" t="str">
        <f t="shared" si="10"/>
        <v/>
      </c>
      <c r="BR13" s="4">
        <f t="shared" si="10"/>
        <v>0</v>
      </c>
      <c r="BS13" s="4">
        <f t="shared" si="10"/>
        <v>0</v>
      </c>
      <c r="BT13" s="4">
        <f t="shared" si="10"/>
        <v>0</v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>
        <f t="shared" si="10"/>
        <v>0</v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181</v>
      </c>
      <c r="DH13" s="5">
        <f t="shared" si="13"/>
        <v>365</v>
      </c>
      <c r="DI13" s="24">
        <v>5.03</v>
      </c>
      <c r="DJ13" s="23">
        <f t="shared" si="14"/>
        <v>1835.95</v>
      </c>
      <c r="DK13" s="23">
        <f t="shared" si="15"/>
        <v>2035.2</v>
      </c>
      <c r="DL13" s="23">
        <f t="shared" si="16"/>
        <v>0</v>
      </c>
      <c r="DM13" s="23">
        <f t="shared" si="17"/>
        <v>10</v>
      </c>
      <c r="DN13" s="23">
        <f t="shared" si="18"/>
        <v>1835.95</v>
      </c>
      <c r="DO13" s="23">
        <f t="shared" si="19"/>
        <v>0</v>
      </c>
      <c r="DP13" s="23">
        <f t="shared" si="20"/>
        <v>0.49135220125786161</v>
      </c>
      <c r="DQ13" s="10">
        <v>0.3</v>
      </c>
      <c r="DR13" s="23">
        <f t="shared" si="21"/>
        <v>5.5078499999999995</v>
      </c>
      <c r="DS13" s="23">
        <f t="shared" si="22"/>
        <v>-0.19135220125786162</v>
      </c>
      <c r="DT13" s="23">
        <f t="shared" si="23"/>
        <v>0</v>
      </c>
      <c r="DU13" s="7">
        <v>0.05</v>
      </c>
      <c r="DV13" s="6">
        <f t="shared" si="24"/>
        <v>9.1797500000000018E-2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2</v>
      </c>
      <c r="FG13" s="54">
        <f t="shared" si="33"/>
        <v>0</v>
      </c>
      <c r="FH13" s="54">
        <f t="shared" si="33"/>
        <v>8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>
        <f t="shared" si="29"/>
        <v>0</v>
      </c>
      <c r="FU13" s="4" t="str">
        <f t="shared" si="29"/>
        <v/>
      </c>
      <c r="FV13" s="4">
        <f t="shared" si="29"/>
        <v>0</v>
      </c>
      <c r="FW13" s="4">
        <f t="shared" si="29"/>
        <v>0</v>
      </c>
      <c r="FX13" s="4">
        <f t="shared" si="29"/>
        <v>0</v>
      </c>
      <c r="FY13" s="4">
        <f t="shared" si="29"/>
        <v>0</v>
      </c>
      <c r="FZ13" s="4" t="str">
        <f t="shared" si="29"/>
        <v/>
      </c>
      <c r="GA13" s="4">
        <f t="shared" si="29"/>
        <v>0</v>
      </c>
      <c r="GB13" s="4">
        <f t="shared" si="29"/>
        <v>0</v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8" t="s">
        <v>182</v>
      </c>
      <c r="C14" s="78" t="s">
        <v>179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182</v>
      </c>
      <c r="DG14" s="78" t="s">
        <v>179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8"/>
      <c r="C15" s="78" t="s">
        <v>57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57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97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97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98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98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2" t="s">
        <v>183</v>
      </c>
      <c r="C18" s="78" t="s">
        <v>98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183</v>
      </c>
      <c r="DG18" s="78" t="s">
        <v>98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3"/>
      <c r="C19" s="78" t="s">
        <v>184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184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4"/>
      <c r="C20" s="78" t="s">
        <v>177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177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2" t="s">
        <v>58</v>
      </c>
      <c r="C21" s="78" t="s">
        <v>185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58</v>
      </c>
      <c r="DG21" s="78" t="s">
        <v>185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customHeight="1">
      <c r="A22" s="61">
        <v>30100020</v>
      </c>
      <c r="B22" s="123"/>
      <c r="C22" s="78" t="s">
        <v>186</v>
      </c>
      <c r="D22" s="5">
        <v>201</v>
      </c>
      <c r="E22" s="22">
        <v>5.03</v>
      </c>
      <c r="F22" s="23">
        <f t="shared" si="0"/>
        <v>1011.0300000000001</v>
      </c>
      <c r="G22" s="23">
        <f>+'[2]24'!$L$37</f>
        <v>1104.3000000000002</v>
      </c>
      <c r="H22" s="23">
        <f t="shared" si="1"/>
        <v>0.5</v>
      </c>
      <c r="I22" s="23">
        <f t="shared" si="2"/>
        <v>0</v>
      </c>
      <c r="J22" s="23">
        <f t="shared" si="3"/>
        <v>1011.5300000000001</v>
      </c>
      <c r="K22" s="23">
        <f t="shared" si="4"/>
        <v>4.9430071278162784E-2</v>
      </c>
      <c r="L22" s="23">
        <f t="shared" si="5"/>
        <v>0</v>
      </c>
      <c r="M22" s="10">
        <v>0.35</v>
      </c>
      <c r="N22" s="23">
        <f t="shared" si="6"/>
        <v>3.5403549999999999</v>
      </c>
      <c r="O22" s="23">
        <f t="shared" si="7"/>
        <v>0.30056992872183719</v>
      </c>
      <c r="P22" s="23">
        <f t="shared" si="8"/>
        <v>0</v>
      </c>
      <c r="Q22" s="7">
        <v>0.2</v>
      </c>
      <c r="R22" s="6">
        <f t="shared" si="9"/>
        <v>0.20230600000000004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>
        <v>0.5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8"/>
        <v>0</v>
      </c>
      <c r="BQ22" s="4">
        <f t="shared" si="38"/>
        <v>1011.53</v>
      </c>
      <c r="BR22" s="4" t="str">
        <f t="shared" si="38"/>
        <v/>
      </c>
      <c r="BS22" s="4">
        <f t="shared" si="38"/>
        <v>0</v>
      </c>
      <c r="BT22" s="4">
        <f t="shared" si="38"/>
        <v>0</v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>
        <f t="shared" si="38"/>
        <v>0</v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>
        <f t="shared" si="36"/>
        <v>0</v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186</v>
      </c>
      <c r="DH22" s="5">
        <f t="shared" si="13"/>
        <v>201</v>
      </c>
      <c r="DI22" s="24">
        <v>5.03</v>
      </c>
      <c r="DJ22" s="23">
        <f t="shared" si="14"/>
        <v>1011.0300000000001</v>
      </c>
      <c r="DK22" s="23">
        <f t="shared" si="15"/>
        <v>1104.3000000000002</v>
      </c>
      <c r="DL22" s="23">
        <f t="shared" si="16"/>
        <v>0.5</v>
      </c>
      <c r="DM22" s="23">
        <f t="shared" si="17"/>
        <v>0</v>
      </c>
      <c r="DN22" s="23">
        <f t="shared" si="18"/>
        <v>1011.5300000000001</v>
      </c>
      <c r="DO22" s="23">
        <f t="shared" si="19"/>
        <v>4.9430071278162784E-2</v>
      </c>
      <c r="DP22" s="23">
        <f t="shared" si="20"/>
        <v>0</v>
      </c>
      <c r="DQ22" s="10">
        <v>0.35</v>
      </c>
      <c r="DR22" s="23">
        <f t="shared" si="21"/>
        <v>3.5403549999999999</v>
      </c>
      <c r="DS22" s="23">
        <f t="shared" si="22"/>
        <v>0.30056992872183719</v>
      </c>
      <c r="DT22" s="23">
        <f t="shared" si="23"/>
        <v>0</v>
      </c>
      <c r="DU22" s="7">
        <v>0.2</v>
      </c>
      <c r="DV22" s="6">
        <f t="shared" si="24"/>
        <v>0.20230600000000004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0.5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>
        <f t="shared" si="40"/>
        <v>0</v>
      </c>
      <c r="FU22" s="4">
        <f t="shared" si="40"/>
        <v>1011.53</v>
      </c>
      <c r="FV22" s="4" t="str">
        <f t="shared" si="40"/>
        <v/>
      </c>
      <c r="FW22" s="4">
        <f t="shared" si="40"/>
        <v>0</v>
      </c>
      <c r="FX22" s="4">
        <f t="shared" si="40"/>
        <v>0</v>
      </c>
      <c r="FY22" s="4">
        <f t="shared" si="40"/>
        <v>0</v>
      </c>
      <c r="FZ22" s="4" t="str">
        <f t="shared" si="40"/>
        <v/>
      </c>
      <c r="GA22" s="4">
        <f t="shared" si="40"/>
        <v>0</v>
      </c>
      <c r="GB22" s="4">
        <f t="shared" si="40"/>
        <v>0</v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>
        <f t="shared" si="37"/>
        <v>0</v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1">
        <v>30100021</v>
      </c>
      <c r="B23" s="123"/>
      <c r="C23" s="78" t="s">
        <v>59</v>
      </c>
      <c r="D23" s="5">
        <v>329</v>
      </c>
      <c r="E23" s="22">
        <v>5.03</v>
      </c>
      <c r="F23" s="23">
        <f t="shared" si="0"/>
        <v>1654.8700000000001</v>
      </c>
      <c r="G23" s="23">
        <f>+'[2]24'!$L$38</f>
        <v>1840.5</v>
      </c>
      <c r="H23" s="23">
        <f t="shared" si="1"/>
        <v>2.8</v>
      </c>
      <c r="I23" s="23">
        <f t="shared" si="2"/>
        <v>0</v>
      </c>
      <c r="J23" s="23">
        <f t="shared" si="3"/>
        <v>1657.67</v>
      </c>
      <c r="K23" s="23">
        <f t="shared" si="4"/>
        <v>0.16891178581985555</v>
      </c>
      <c r="L23" s="23">
        <f t="shared" si="5"/>
        <v>0</v>
      </c>
      <c r="M23" s="10">
        <v>0.35</v>
      </c>
      <c r="N23" s="23">
        <f t="shared" si="6"/>
        <v>5.8018449999999993</v>
      </c>
      <c r="O23" s="23">
        <f t="shared" si="7"/>
        <v>0.18108821418014442</v>
      </c>
      <c r="P23" s="23">
        <f t="shared" si="8"/>
        <v>0</v>
      </c>
      <c r="Q23" s="7">
        <v>0.2</v>
      </c>
      <c r="R23" s="6">
        <f t="shared" si="9"/>
        <v>0.33153400000000005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>
        <v>2.8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8"/>
        <v>0</v>
      </c>
      <c r="BQ23" s="4">
        <f t="shared" si="38"/>
        <v>1657.6700000000003</v>
      </c>
      <c r="BR23" s="4" t="str">
        <f t="shared" si="38"/>
        <v/>
      </c>
      <c r="BS23" s="4">
        <f t="shared" si="38"/>
        <v>0</v>
      </c>
      <c r="BT23" s="4">
        <f t="shared" si="38"/>
        <v>0</v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>
        <f t="shared" si="38"/>
        <v>0</v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>
        <f t="shared" si="36"/>
        <v>0</v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59</v>
      </c>
      <c r="DH23" s="5">
        <f t="shared" si="13"/>
        <v>329</v>
      </c>
      <c r="DI23" s="24">
        <v>5.03</v>
      </c>
      <c r="DJ23" s="23">
        <f t="shared" si="14"/>
        <v>1654.8700000000001</v>
      </c>
      <c r="DK23" s="23">
        <f t="shared" si="15"/>
        <v>1840.5</v>
      </c>
      <c r="DL23" s="23">
        <f t="shared" si="16"/>
        <v>2.8</v>
      </c>
      <c r="DM23" s="23">
        <f t="shared" si="17"/>
        <v>0</v>
      </c>
      <c r="DN23" s="23">
        <f t="shared" si="18"/>
        <v>1657.67</v>
      </c>
      <c r="DO23" s="23">
        <f t="shared" si="19"/>
        <v>0.16891178581985555</v>
      </c>
      <c r="DP23" s="23">
        <f t="shared" si="20"/>
        <v>0</v>
      </c>
      <c r="DQ23" s="10">
        <v>0.35</v>
      </c>
      <c r="DR23" s="23">
        <f t="shared" si="21"/>
        <v>5.8018449999999993</v>
      </c>
      <c r="DS23" s="23">
        <f t="shared" si="22"/>
        <v>0.18108821418014442</v>
      </c>
      <c r="DT23" s="23">
        <f t="shared" si="23"/>
        <v>0</v>
      </c>
      <c r="DU23" s="7">
        <v>0.2</v>
      </c>
      <c r="DV23" s="6">
        <f t="shared" si="24"/>
        <v>0.33153400000000005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2.8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>
        <f t="shared" si="40"/>
        <v>0</v>
      </c>
      <c r="FU23" s="4">
        <f t="shared" si="40"/>
        <v>1657.6700000000003</v>
      </c>
      <c r="FV23" s="4" t="str">
        <f t="shared" si="40"/>
        <v/>
      </c>
      <c r="FW23" s="4">
        <f t="shared" si="40"/>
        <v>0</v>
      </c>
      <c r="FX23" s="4">
        <f t="shared" si="40"/>
        <v>0</v>
      </c>
      <c r="FY23" s="4">
        <f t="shared" si="40"/>
        <v>0</v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>
        <f t="shared" si="37"/>
        <v>0</v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customHeight="1">
      <c r="A24" s="61">
        <v>30100018</v>
      </c>
      <c r="B24" s="124"/>
      <c r="C24" s="78" t="s">
        <v>60</v>
      </c>
      <c r="D24" s="5">
        <v>611</v>
      </c>
      <c r="E24" s="22">
        <v>5.03</v>
      </c>
      <c r="F24" s="23">
        <f t="shared" si="0"/>
        <v>3073.33</v>
      </c>
      <c r="G24" s="23">
        <f>+'[2]24'!$L$39</f>
        <v>3312.9</v>
      </c>
      <c r="H24" s="23">
        <f t="shared" si="1"/>
        <v>3</v>
      </c>
      <c r="I24" s="23">
        <f t="shared" si="2"/>
        <v>0</v>
      </c>
      <c r="J24" s="23">
        <f t="shared" si="3"/>
        <v>3076.33</v>
      </c>
      <c r="K24" s="23">
        <f t="shared" si="4"/>
        <v>9.7518796748073192E-2</v>
      </c>
      <c r="L24" s="23">
        <f t="shared" si="5"/>
        <v>0</v>
      </c>
      <c r="M24" s="10">
        <v>0.35</v>
      </c>
      <c r="N24" s="23">
        <f t="shared" si="6"/>
        <v>10.767154999999997</v>
      </c>
      <c r="O24" s="23">
        <f t="shared" si="7"/>
        <v>0.2524812032519268</v>
      </c>
      <c r="P24" s="23">
        <f t="shared" si="8"/>
        <v>0</v>
      </c>
      <c r="Q24" s="7">
        <v>0.2</v>
      </c>
      <c r="R24" s="6">
        <f t="shared" si="9"/>
        <v>0.61526600000000009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>
        <v>3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38"/>
        <v>0</v>
      </c>
      <c r="BQ24" s="4">
        <f t="shared" si="38"/>
        <v>3076.33</v>
      </c>
      <c r="BR24" s="4" t="str">
        <f t="shared" si="38"/>
        <v/>
      </c>
      <c r="BS24" s="4">
        <f t="shared" si="38"/>
        <v>0</v>
      </c>
      <c r="BT24" s="4">
        <f t="shared" si="38"/>
        <v>0</v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>
        <f t="shared" si="38"/>
        <v>0</v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>
        <f t="shared" si="36"/>
        <v>0</v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60</v>
      </c>
      <c r="DH24" s="5">
        <f t="shared" si="13"/>
        <v>611</v>
      </c>
      <c r="DI24" s="24">
        <v>5.03</v>
      </c>
      <c r="DJ24" s="23">
        <f t="shared" si="14"/>
        <v>3073.33</v>
      </c>
      <c r="DK24" s="23">
        <f t="shared" si="15"/>
        <v>3312.9</v>
      </c>
      <c r="DL24" s="23">
        <f t="shared" si="16"/>
        <v>3</v>
      </c>
      <c r="DM24" s="23">
        <f t="shared" si="17"/>
        <v>0</v>
      </c>
      <c r="DN24" s="23">
        <f t="shared" si="18"/>
        <v>3076.33</v>
      </c>
      <c r="DO24" s="23">
        <f t="shared" si="19"/>
        <v>9.7518796748073192E-2</v>
      </c>
      <c r="DP24" s="23">
        <f t="shared" si="20"/>
        <v>0</v>
      </c>
      <c r="DQ24" s="10">
        <v>0.35</v>
      </c>
      <c r="DR24" s="23">
        <f t="shared" si="21"/>
        <v>10.767154999999997</v>
      </c>
      <c r="DS24" s="23">
        <f t="shared" si="22"/>
        <v>0.2524812032519268</v>
      </c>
      <c r="DT24" s="23">
        <f t="shared" si="23"/>
        <v>0</v>
      </c>
      <c r="DU24" s="7">
        <v>0.2</v>
      </c>
      <c r="DV24" s="6">
        <f t="shared" si="24"/>
        <v>0.61526600000000009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3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>
        <f t="shared" si="40"/>
        <v>0</v>
      </c>
      <c r="FU24" s="4">
        <f t="shared" si="40"/>
        <v>3076.33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0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>
        <f t="shared" si="37"/>
        <v>0</v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61</v>
      </c>
      <c r="C25" s="78" t="s">
        <v>62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61</v>
      </c>
      <c r="DG25" s="78" t="s">
        <v>62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63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63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9" t="s">
        <v>187</v>
      </c>
      <c r="C28" s="78" t="s">
        <v>188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187</v>
      </c>
      <c r="DG28" s="78" t="s">
        <v>188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177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177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184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184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1"/>
      <c r="C31" s="78" t="s">
        <v>98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98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2" t="s">
        <v>189</v>
      </c>
      <c r="C32" s="78" t="s">
        <v>178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189</v>
      </c>
      <c r="DG32" s="78" t="s">
        <v>178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3"/>
      <c r="C33" s="78" t="s">
        <v>174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174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3"/>
      <c r="C34" s="78" t="s">
        <v>184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184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4"/>
      <c r="C35" s="78" t="s">
        <v>99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99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100</v>
      </c>
      <c r="C36" s="78" t="s">
        <v>101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100</v>
      </c>
      <c r="DG36" s="78" t="s">
        <v>101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181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181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190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190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64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64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191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191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192</v>
      </c>
      <c r="C41" s="78" t="s">
        <v>57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192</v>
      </c>
      <c r="DG41" s="78" t="s">
        <v>57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4"/>
      <c r="C42" s="78" t="s">
        <v>65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65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193</v>
      </c>
      <c r="C43" s="78" t="s">
        <v>194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193</v>
      </c>
      <c r="DG43" s="78" t="s">
        <v>194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2" t="s">
        <v>195</v>
      </c>
      <c r="C44" s="78" t="s">
        <v>196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195</v>
      </c>
      <c r="DG44" s="78" t="s">
        <v>196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3"/>
      <c r="C45" s="78" t="s">
        <v>98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98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66</v>
      </c>
      <c r="C46" s="78" t="s">
        <v>98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66</v>
      </c>
      <c r="DG46" s="78" t="s">
        <v>98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57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57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197</v>
      </c>
      <c r="C48" s="78" t="s">
        <v>99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197</v>
      </c>
      <c r="DG48" s="78" t="s">
        <v>99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67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67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198</v>
      </c>
      <c r="C50" s="78" t="s">
        <v>176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198</v>
      </c>
      <c r="DG50" s="78" t="s">
        <v>176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199</v>
      </c>
      <c r="C52" s="78" t="s">
        <v>200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199</v>
      </c>
      <c r="DG52" s="78" t="s">
        <v>200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196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196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68</v>
      </c>
      <c r="C54" s="78" t="s">
        <v>69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68</v>
      </c>
      <c r="DG54" s="78" t="s">
        <v>69</v>
      </c>
      <c r="DH54" s="5">
        <f t="shared" si="13"/>
        <v>127</v>
      </c>
      <c r="DI54" s="24">
        <v>5.05</v>
      </c>
      <c r="DJ54" s="23">
        <f t="shared" si="14"/>
        <v>641.35</v>
      </c>
      <c r="DK54" s="23">
        <f t="shared" si="15"/>
        <v>662.58</v>
      </c>
      <c r="DL54" s="23">
        <f t="shared" si="16"/>
        <v>19.7</v>
      </c>
      <c r="DM54" s="23">
        <f t="shared" si="17"/>
        <v>0</v>
      </c>
      <c r="DN54" s="23">
        <f t="shared" si="18"/>
        <v>661.05000000000007</v>
      </c>
      <c r="DO54" s="23">
        <f t="shared" si="19"/>
        <v>2.9801074048861653</v>
      </c>
      <c r="DP54" s="23">
        <f t="shared" si="20"/>
        <v>0</v>
      </c>
      <c r="DQ54" s="10">
        <v>0.8</v>
      </c>
      <c r="DR54" s="23">
        <f t="shared" si="21"/>
        <v>5.2884000000000002</v>
      </c>
      <c r="DS54" s="23">
        <f t="shared" si="22"/>
        <v>-2.1801074048861651</v>
      </c>
      <c r="DT54" s="23">
        <f t="shared" si="23"/>
        <v>4.5382346267302012</v>
      </c>
      <c r="DU54" s="7">
        <v>1.2</v>
      </c>
      <c r="DV54" s="6">
        <f t="shared" si="24"/>
        <v>0.79326000000000008</v>
      </c>
      <c r="DW54" s="5">
        <f t="shared" si="56"/>
        <v>1</v>
      </c>
      <c r="DX54" s="5">
        <f t="shared" si="56"/>
        <v>0</v>
      </c>
      <c r="DY54" s="5">
        <f t="shared" si="56"/>
        <v>0</v>
      </c>
      <c r="DZ54" s="5">
        <f t="shared" si="56"/>
        <v>1</v>
      </c>
      <c r="EA54" s="5">
        <f t="shared" si="56"/>
        <v>1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7.7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12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>
        <f t="shared" si="62"/>
        <v>1.1648135541940849</v>
      </c>
      <c r="FU54" s="4">
        <f t="shared" si="62"/>
        <v>0</v>
      </c>
      <c r="FV54" s="4" t="str">
        <f t="shared" si="62"/>
        <v/>
      </c>
      <c r="FW54" s="4">
        <f t="shared" si="59"/>
        <v>0</v>
      </c>
      <c r="FX54" s="4">
        <f t="shared" si="59"/>
        <v>0</v>
      </c>
      <c r="FY54" s="4">
        <f t="shared" si="59"/>
        <v>0</v>
      </c>
      <c r="FZ54" s="4">
        <f t="shared" si="59"/>
        <v>0</v>
      </c>
      <c r="GA54" s="4">
        <f t="shared" si="59"/>
        <v>0</v>
      </c>
      <c r="GB54" s="4">
        <f t="shared" si="59"/>
        <v>0</v>
      </c>
      <c r="GC54" s="4">
        <f t="shared" si="59"/>
        <v>0</v>
      </c>
      <c r="GD54" s="4" t="str">
        <f t="shared" si="59"/>
        <v/>
      </c>
      <c r="GE54" s="4" t="str">
        <f t="shared" si="59"/>
        <v/>
      </c>
      <c r="GF54" s="4">
        <f t="shared" si="59"/>
        <v>0</v>
      </c>
      <c r="GG54" s="4">
        <f t="shared" si="59"/>
        <v>0</v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>
        <f t="shared" si="59"/>
        <v>0</v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>
        <f t="shared" si="63"/>
        <v>0</v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201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201</v>
      </c>
      <c r="DH55" s="5">
        <f t="shared" si="13"/>
        <v>131</v>
      </c>
      <c r="DI55" s="24">
        <v>5.05</v>
      </c>
      <c r="DJ55" s="23">
        <f t="shared" si="14"/>
        <v>661.55</v>
      </c>
      <c r="DK55" s="23">
        <f t="shared" si="15"/>
        <v>662.58</v>
      </c>
      <c r="DL55" s="23">
        <f t="shared" si="16"/>
        <v>11.3</v>
      </c>
      <c r="DM55" s="23">
        <f t="shared" si="17"/>
        <v>0</v>
      </c>
      <c r="DN55" s="23">
        <f t="shared" si="18"/>
        <v>672.84999999999991</v>
      </c>
      <c r="DO55" s="23">
        <f t="shared" si="19"/>
        <v>1.6794233484431895</v>
      </c>
      <c r="DP55" s="23">
        <f t="shared" si="20"/>
        <v>0</v>
      </c>
      <c r="DQ55" s="10">
        <v>1</v>
      </c>
      <c r="DR55" s="23">
        <f t="shared" si="21"/>
        <v>6.7284999999999995</v>
      </c>
      <c r="DS55" s="23">
        <f t="shared" si="22"/>
        <v>-0.67942334844318952</v>
      </c>
      <c r="DT55" s="23">
        <f t="shared" si="23"/>
        <v>0</v>
      </c>
      <c r="DU55" s="7">
        <v>1.2</v>
      </c>
      <c r="DV55" s="6">
        <f t="shared" si="24"/>
        <v>0.8074199999999998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3.6</v>
      </c>
      <c r="EG55" s="54">
        <f t="shared" si="54"/>
        <v>1.1000000000000001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2.2000000000000002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4.4000000000000004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>
        <f t="shared" si="62"/>
        <v>0.53503752693765338</v>
      </c>
      <c r="FU55" s="4">
        <f t="shared" si="62"/>
        <v>65.498672566371681</v>
      </c>
      <c r="FV55" s="4" t="str">
        <f t="shared" si="62"/>
        <v/>
      </c>
      <c r="FW55" s="4">
        <f t="shared" si="59"/>
        <v>0</v>
      </c>
      <c r="FX55" s="4">
        <f t="shared" si="59"/>
        <v>0</v>
      </c>
      <c r="FY55" s="4">
        <f t="shared" si="59"/>
        <v>0</v>
      </c>
      <c r="FZ55" s="4" t="str">
        <f t="shared" si="59"/>
        <v/>
      </c>
      <c r="GA55" s="4">
        <f t="shared" si="59"/>
        <v>0</v>
      </c>
      <c r="GB55" s="4">
        <f t="shared" si="59"/>
        <v>0</v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>
        <f t="shared" si="59"/>
        <v>0</v>
      </c>
      <c r="GM55" s="4">
        <f t="shared" si="63"/>
        <v>0</v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>
        <f t="shared" si="63"/>
        <v>0</v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70</v>
      </c>
      <c r="C56" s="78" t="s">
        <v>200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70</v>
      </c>
      <c r="DG56" s="78" t="s">
        <v>200</v>
      </c>
      <c r="DH56" s="5">
        <f t="shared" si="13"/>
        <v>431</v>
      </c>
      <c r="DI56" s="24">
        <v>5.0599999999999996</v>
      </c>
      <c r="DJ56" s="23">
        <f t="shared" si="14"/>
        <v>2180.8599999999997</v>
      </c>
      <c r="DK56" s="23">
        <f t="shared" si="15"/>
        <v>2164</v>
      </c>
      <c r="DL56" s="23">
        <f t="shared" si="16"/>
        <v>32.800000000000004</v>
      </c>
      <c r="DM56" s="23">
        <f t="shared" si="17"/>
        <v>0</v>
      </c>
      <c r="DN56" s="23">
        <f t="shared" si="18"/>
        <v>2213.66</v>
      </c>
      <c r="DO56" s="23">
        <f t="shared" si="19"/>
        <v>1.4817090248728353</v>
      </c>
      <c r="DP56" s="23">
        <f t="shared" si="20"/>
        <v>0</v>
      </c>
      <c r="DQ56" s="10">
        <v>1</v>
      </c>
      <c r="DR56" s="23">
        <f t="shared" si="21"/>
        <v>22.136599999999998</v>
      </c>
      <c r="DS56" s="23">
        <f t="shared" si="22"/>
        <v>-0.48170902487283529</v>
      </c>
      <c r="DT56" s="23">
        <f t="shared" si="23"/>
        <v>0</v>
      </c>
      <c r="DU56" s="7">
        <v>1</v>
      </c>
      <c r="DV56" s="6">
        <f t="shared" si="24"/>
        <v>2.21366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8.4</v>
      </c>
      <c r="EG56" s="54">
        <f t="shared" si="54"/>
        <v>9.6999999999999993</v>
      </c>
      <c r="EH56" s="54">
        <f t="shared" si="54"/>
        <v>0</v>
      </c>
      <c r="EI56" s="54">
        <f t="shared" si="54"/>
        <v>0</v>
      </c>
      <c r="EJ56" s="54">
        <f t="shared" si="54"/>
        <v>8.8000000000000007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5.9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>
        <f t="shared" si="62"/>
        <v>0.37946206734548216</v>
      </c>
      <c r="FU56" s="4">
        <f t="shared" si="62"/>
        <v>654.649451219512</v>
      </c>
      <c r="FV56" s="4" t="str">
        <f t="shared" si="62"/>
        <v/>
      </c>
      <c r="FW56" s="4">
        <f t="shared" si="59"/>
        <v>0</v>
      </c>
      <c r="FX56" s="4">
        <f t="shared" si="59"/>
        <v>39.753168960002903</v>
      </c>
      <c r="FY56" s="4">
        <f t="shared" si="59"/>
        <v>0</v>
      </c>
      <c r="FZ56" s="4" t="str">
        <f t="shared" si="59"/>
        <v/>
      </c>
      <c r="GA56" s="4">
        <f t="shared" si="59"/>
        <v>0</v>
      </c>
      <c r="GB56" s="4">
        <f t="shared" si="59"/>
        <v>0</v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>
        <f t="shared" si="59"/>
        <v>0</v>
      </c>
      <c r="GM56" s="4">
        <f t="shared" si="63"/>
        <v>0</v>
      </c>
      <c r="GN56" s="4" t="str">
        <f t="shared" si="63"/>
        <v/>
      </c>
      <c r="GO56" s="4" t="str">
        <f t="shared" si="63"/>
        <v/>
      </c>
      <c r="GP56" s="4">
        <f t="shared" si="63"/>
        <v>0</v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>
        <f t="shared" si="63"/>
        <v>0</v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71</v>
      </c>
      <c r="C57" s="78" t="s">
        <v>196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71</v>
      </c>
      <c r="DG57" s="78" t="s">
        <v>196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200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200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72</v>
      </c>
      <c r="C59" s="78" t="s">
        <v>196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72</v>
      </c>
      <c r="DG59" s="78" t="s">
        <v>196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200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200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202</v>
      </c>
      <c r="C61" s="78" t="s">
        <v>57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202</v>
      </c>
      <c r="DG61" s="78" t="s">
        <v>57</v>
      </c>
      <c r="DH61" s="5">
        <f t="shared" si="13"/>
        <v>248</v>
      </c>
      <c r="DI61" s="24">
        <v>5.03</v>
      </c>
      <c r="DJ61" s="23">
        <f t="shared" si="14"/>
        <v>1247.44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1247.44</v>
      </c>
      <c r="DO61" s="23">
        <f t="shared" si="19"/>
        <v>0</v>
      </c>
      <c r="DP61" s="23" t="str">
        <f t="shared" si="20"/>
        <v/>
      </c>
      <c r="DQ61" s="10">
        <v>0.3</v>
      </c>
      <c r="DR61" s="23">
        <f t="shared" si="21"/>
        <v>3.7423200000000003</v>
      </c>
      <c r="DS61" s="23" t="str">
        <f t="shared" si="22"/>
        <v/>
      </c>
      <c r="DT61" s="23">
        <f t="shared" si="23"/>
        <v>0</v>
      </c>
      <c r="DU61" s="7">
        <v>0.1</v>
      </c>
      <c r="DV61" s="6">
        <f t="shared" si="24"/>
        <v>0.12474400000000001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>
        <f t="shared" si="62"/>
        <v>0</v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>
        <f t="shared" si="59"/>
        <v>0</v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>
        <f t="shared" si="59"/>
        <v>0</v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99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99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177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177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73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73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203</v>
      </c>
      <c r="C65" s="78" t="s">
        <v>176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203</v>
      </c>
      <c r="DG65" s="78" t="s">
        <v>176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74</v>
      </c>
      <c r="C67" s="78" t="s">
        <v>57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74</v>
      </c>
      <c r="DG67" s="78" t="s">
        <v>57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1612.8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>
        <f t="shared" si="20"/>
        <v>0</v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190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190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2012</v>
      </c>
      <c r="DL68" s="23">
        <f t="shared" ref="DL68:DL131" si="81">SUM(EF68:FE68)</f>
        <v>0</v>
      </c>
      <c r="DM68" s="23">
        <f t="shared" ref="DM68:DM131" si="82">SUM(FF68:FS68)</f>
        <v>5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>
        <f t="shared" ref="DP68:DP131" si="85">IF(ISERROR(DM68/DK68*100),"",(DM68/DK68*100))</f>
        <v>0.2485089463220676</v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5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>
        <f t="shared" si="62"/>
        <v>0</v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69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69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75</v>
      </c>
      <c r="C70" s="38" t="s">
        <v>177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75</v>
      </c>
      <c r="DG70" s="38" t="s">
        <v>177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57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57</v>
      </c>
      <c r="DH71" s="5">
        <f t="shared" si="78"/>
        <v>340</v>
      </c>
      <c r="DI71" s="39">
        <v>5.03</v>
      </c>
      <c r="DJ71" s="23">
        <f t="shared" si="79"/>
        <v>1710.2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1710.2</v>
      </c>
      <c r="DO71" s="23">
        <f t="shared" si="84"/>
        <v>0</v>
      </c>
      <c r="DP71" s="23" t="str">
        <f t="shared" si="85"/>
        <v/>
      </c>
      <c r="DQ71" s="10">
        <v>0.2</v>
      </c>
      <c r="DR71" s="23">
        <f t="shared" si="86"/>
        <v>3.4204000000000003</v>
      </c>
      <c r="DS71" s="23" t="str">
        <f t="shared" si="87"/>
        <v/>
      </c>
      <c r="DT71" s="23">
        <f t="shared" si="88"/>
        <v>0</v>
      </c>
      <c r="DU71" s="7">
        <v>0.1</v>
      </c>
      <c r="DV71" s="6">
        <f t="shared" si="89"/>
        <v>0.17102000000000001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>
        <f t="shared" si="62"/>
        <v>0</v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>
        <f t="shared" si="62"/>
        <v>0</v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>
        <f t="shared" si="62"/>
        <v>0</v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204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204</v>
      </c>
      <c r="DH72" s="5">
        <f t="shared" si="78"/>
        <v>181</v>
      </c>
      <c r="DI72" s="39">
        <v>5.03</v>
      </c>
      <c r="DJ72" s="23">
        <f t="shared" si="79"/>
        <v>910.43000000000006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910.43000000000006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1.8208600000000001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9.1043000000000013E-2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>
        <f t="shared" si="62"/>
        <v>0</v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>
        <f t="shared" si="62"/>
        <v>0</v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>
        <f t="shared" si="62"/>
        <v>0</v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205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205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76</v>
      </c>
      <c r="C74" s="38" t="s">
        <v>177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76</v>
      </c>
      <c r="DG74" s="38" t="s">
        <v>177</v>
      </c>
      <c r="DH74" s="5">
        <f t="shared" si="78"/>
        <v>21</v>
      </c>
      <c r="DI74" s="39">
        <v>10</v>
      </c>
      <c r="DJ74" s="23">
        <f t="shared" si="79"/>
        <v>210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210</v>
      </c>
      <c r="DO74" s="23">
        <f t="shared" si="84"/>
        <v>0</v>
      </c>
      <c r="DP74" s="23" t="str">
        <f t="shared" si="85"/>
        <v/>
      </c>
      <c r="DQ74" s="10">
        <v>0.2</v>
      </c>
      <c r="DR74" s="23">
        <f t="shared" si="86"/>
        <v>0.42</v>
      </c>
      <c r="DS74" s="23" t="str">
        <f t="shared" si="87"/>
        <v/>
      </c>
      <c r="DT74" s="23">
        <f t="shared" si="88"/>
        <v>0</v>
      </c>
      <c r="DU74" s="7">
        <v>0.1</v>
      </c>
      <c r="DV74" s="6">
        <f t="shared" si="89"/>
        <v>2.1000000000000001E-2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>
        <f t="shared" si="62"/>
        <v>0</v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>
        <f t="shared" si="62"/>
        <v>0</v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>
        <f t="shared" si="62"/>
        <v>0</v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57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57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1955.2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204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204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3421.6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205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205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77</v>
      </c>
      <c r="C78" s="38" t="s">
        <v>78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77</v>
      </c>
      <c r="DG78" s="38" t="s">
        <v>78</v>
      </c>
      <c r="DH78" s="5">
        <f t="shared" si="78"/>
        <v>0</v>
      </c>
      <c r="DI78" s="39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206</v>
      </c>
      <c r="C79" s="81" t="s">
        <v>184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206</v>
      </c>
      <c r="DG79" s="81" t="s">
        <v>184</v>
      </c>
      <c r="DH79" s="5">
        <f t="shared" si="78"/>
        <v>666</v>
      </c>
      <c r="DI79" s="24">
        <v>5.0599999999999996</v>
      </c>
      <c r="DJ79" s="23">
        <f t="shared" si="79"/>
        <v>3369.9599999999996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3369.9599999999996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10.109879999999999</v>
      </c>
      <c r="DS79" s="23" t="str">
        <f t="shared" si="87"/>
        <v/>
      </c>
      <c r="DT79" s="23">
        <f t="shared" si="88"/>
        <v>0.29673942717420981</v>
      </c>
      <c r="DU79" s="7">
        <v>0.1</v>
      </c>
      <c r="DV79" s="6">
        <f t="shared" si="89"/>
        <v>0.33699599999999996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1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>
        <f t="shared" si="62"/>
        <v>0</v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 t="str">
        <f t="shared" si="62"/>
        <v/>
      </c>
      <c r="FZ79" s="4">
        <f t="shared" si="62"/>
        <v>0</v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>
        <f t="shared" si="91"/>
        <v>0</v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176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176</v>
      </c>
      <c r="DH80" s="5">
        <f t="shared" si="78"/>
        <v>646</v>
      </c>
      <c r="DI80" s="24">
        <v>5.0599999999999996</v>
      </c>
      <c r="DJ80" s="23">
        <f t="shared" si="79"/>
        <v>3268.7599999999998</v>
      </c>
      <c r="DK80" s="23">
        <f t="shared" si="80"/>
        <v>2378.4</v>
      </c>
      <c r="DL80" s="23">
        <f t="shared" si="81"/>
        <v>0</v>
      </c>
      <c r="DM80" s="23">
        <f t="shared" si="82"/>
        <v>0</v>
      </c>
      <c r="DN80" s="23">
        <f t="shared" si="83"/>
        <v>3268.7599999999998</v>
      </c>
      <c r="DO80" s="23">
        <f t="shared" si="84"/>
        <v>0</v>
      </c>
      <c r="DP80" s="23">
        <f t="shared" si="85"/>
        <v>0</v>
      </c>
      <c r="DQ80" s="10">
        <v>0.3</v>
      </c>
      <c r="DR80" s="23">
        <f t="shared" si="86"/>
        <v>9.8062799999999992</v>
      </c>
      <c r="DS80" s="23">
        <f t="shared" si="87"/>
        <v>0.3</v>
      </c>
      <c r="DT80" s="23">
        <f t="shared" si="88"/>
        <v>0</v>
      </c>
      <c r="DU80" s="7">
        <v>0.1</v>
      </c>
      <c r="DV80" s="6">
        <f t="shared" si="89"/>
        <v>0.326876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>
        <f t="shared" si="62"/>
        <v>0</v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>
        <f t="shared" si="62"/>
        <v>0</v>
      </c>
      <c r="FY80" s="4">
        <f t="shared" si="62"/>
        <v>0</v>
      </c>
      <c r="FZ80" s="4" t="str">
        <f t="shared" si="62"/>
        <v/>
      </c>
      <c r="GA80" s="4">
        <f t="shared" si="62"/>
        <v>0</v>
      </c>
      <c r="GB80" s="4">
        <f t="shared" si="62"/>
        <v>0</v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207</v>
      </c>
      <c r="C81" s="78" t="s">
        <v>57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207</v>
      </c>
      <c r="DG81" s="78" t="s">
        <v>57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177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177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99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99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79</v>
      </c>
      <c r="C84" s="78" t="s">
        <v>205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79</v>
      </c>
      <c r="DG84" s="78" t="s">
        <v>205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57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57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99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99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177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177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80</v>
      </c>
      <c r="C88" s="78" t="s">
        <v>205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80</v>
      </c>
      <c r="DG88" s="78" t="s">
        <v>205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57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57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99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99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177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177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2" t="s">
        <v>208</v>
      </c>
      <c r="C92" s="78" t="s">
        <v>176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208</v>
      </c>
      <c r="DG92" s="78" t="s">
        <v>176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3"/>
      <c r="C93" s="78" t="s">
        <v>177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177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23"/>
      <c r="C94" s="78" t="s">
        <v>174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174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64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64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181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181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81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81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23"/>
      <c r="C98" s="78" t="s">
        <v>99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99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4"/>
      <c r="C99" s="78" t="s">
        <v>57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57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209</v>
      </c>
      <c r="C100" s="29" t="s">
        <v>190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209</v>
      </c>
      <c r="DG100" s="29" t="s">
        <v>190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99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99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82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82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181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181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210</v>
      </c>
      <c r="C104" s="29" t="s">
        <v>191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210</v>
      </c>
      <c r="DG104" s="29" t="s">
        <v>191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211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211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212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212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83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83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213</v>
      </c>
      <c r="C108" s="29" t="s">
        <v>191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213</v>
      </c>
      <c r="DG108" s="29" t="s">
        <v>191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211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211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212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212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83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83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214</v>
      </c>
      <c r="C112" s="29" t="s">
        <v>215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214</v>
      </c>
      <c r="DG112" s="29" t="s">
        <v>215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201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201</v>
      </c>
      <c r="DH113" s="5">
        <f t="shared" si="78"/>
        <v>147</v>
      </c>
      <c r="DI113" s="22">
        <v>5.05</v>
      </c>
      <c r="DJ113" s="23">
        <f t="shared" si="79"/>
        <v>742.35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742.35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2.9693999999999998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7.4234999999999995E-2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216</v>
      </c>
      <c r="C114" s="29" t="s">
        <v>73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216</v>
      </c>
      <c r="DG114" s="29" t="s">
        <v>73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185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185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84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84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217</v>
      </c>
      <c r="C117" s="29" t="s">
        <v>73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217</v>
      </c>
      <c r="DG117" s="29" t="s">
        <v>73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190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190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84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84</v>
      </c>
      <c r="DH119" s="5">
        <f t="shared" si="78"/>
        <v>313</v>
      </c>
      <c r="DI119" s="22">
        <v>5.05</v>
      </c>
      <c r="DJ119" s="23">
        <f t="shared" si="79"/>
        <v>1580.6499999999999</v>
      </c>
      <c r="DK119" s="23">
        <f t="shared" si="80"/>
        <v>1814.3999999999999</v>
      </c>
      <c r="DL119" s="23">
        <f t="shared" si="81"/>
        <v>0</v>
      </c>
      <c r="DM119" s="23">
        <f t="shared" si="82"/>
        <v>0</v>
      </c>
      <c r="DN119" s="23">
        <f t="shared" si="83"/>
        <v>1580.6499999999999</v>
      </c>
      <c r="DO119" s="23">
        <f t="shared" si="84"/>
        <v>0</v>
      </c>
      <c r="DP119" s="23">
        <f t="shared" si="85"/>
        <v>0</v>
      </c>
      <c r="DQ119" s="3">
        <v>0.8</v>
      </c>
      <c r="DR119" s="23">
        <f t="shared" si="86"/>
        <v>12.645199999999999</v>
      </c>
      <c r="DS119" s="23">
        <f t="shared" si="87"/>
        <v>0.8</v>
      </c>
      <c r="DT119" s="23">
        <f t="shared" si="88"/>
        <v>0</v>
      </c>
      <c r="DU119" s="2">
        <v>0.1</v>
      </c>
      <c r="DV119" s="6">
        <f t="shared" si="89"/>
        <v>0.15806500000000001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>
        <f t="shared" si="111"/>
        <v>0</v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>
        <f t="shared" si="111"/>
        <v>0</v>
      </c>
      <c r="FY119" s="4">
        <f t="shared" si="111"/>
        <v>0</v>
      </c>
      <c r="FZ119" s="4" t="str">
        <f t="shared" si="111"/>
        <v/>
      </c>
      <c r="GA119" s="4">
        <f t="shared" si="111"/>
        <v>0</v>
      </c>
      <c r="GB119" s="4">
        <f t="shared" si="111"/>
        <v>0</v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218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218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219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219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56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56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85</v>
      </c>
      <c r="C123" s="29" t="s">
        <v>194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85</v>
      </c>
      <c r="DG123" s="29" t="s">
        <v>194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181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181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73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73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220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220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221</v>
      </c>
      <c r="C127" s="29" t="s">
        <v>222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221</v>
      </c>
      <c r="DG127" s="29" t="s">
        <v>222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223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223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186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186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220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220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224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224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219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219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56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56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225</v>
      </c>
      <c r="C134" s="29" t="s">
        <v>190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225</v>
      </c>
      <c r="DG134" s="29" t="s">
        <v>190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181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181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226</v>
      </c>
      <c r="C136" s="29" t="s">
        <v>56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226</v>
      </c>
      <c r="DG136" s="29" t="s">
        <v>56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172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172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190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190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227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227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228</v>
      </c>
      <c r="C140" s="30" t="s">
        <v>229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228</v>
      </c>
      <c r="DG140" s="30" t="s">
        <v>229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89</v>
      </c>
      <c r="C141" s="30" t="s">
        <v>90</v>
      </c>
      <c r="D141" s="5">
        <v>416</v>
      </c>
      <c r="E141" s="22">
        <v>7.69</v>
      </c>
      <c r="F141" s="23">
        <f t="shared" si="124"/>
        <v>3199.04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3199.04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6.3980800000000002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0.31990400000000002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89</v>
      </c>
      <c r="DG141" s="30" t="s">
        <v>90</v>
      </c>
      <c r="DH141" s="5">
        <f t="shared" si="132"/>
        <v>416</v>
      </c>
      <c r="DI141" s="24">
        <v>7.69</v>
      </c>
      <c r="DJ141" s="23">
        <f t="shared" si="133"/>
        <v>3199.04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3199.04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6.3980800000000002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0.31990400000000002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91</v>
      </c>
      <c r="C142" s="30" t="s">
        <v>92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91</v>
      </c>
      <c r="DG142" s="30" t="s">
        <v>92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customHeight="1">
      <c r="A143" s="61">
        <v>30700013</v>
      </c>
      <c r="B143" s="30" t="s">
        <v>93</v>
      </c>
      <c r="C143" s="30" t="s">
        <v>94</v>
      </c>
      <c r="D143" s="5">
        <v>22</v>
      </c>
      <c r="E143" s="22">
        <v>3.5</v>
      </c>
      <c r="F143" s="23">
        <f t="shared" si="124"/>
        <v>77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77</v>
      </c>
      <c r="K143" s="23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0.154</v>
      </c>
      <c r="O143" s="23">
        <f t="shared" si="129"/>
        <v>0.2</v>
      </c>
      <c r="P143" s="23">
        <f t="shared" si="130"/>
        <v>0</v>
      </c>
      <c r="Q143" s="7">
        <v>0.1</v>
      </c>
      <c r="R143" s="6">
        <f t="shared" si="131"/>
        <v>7.7000000000000002E-3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20"/>
        <v>0</v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>
        <f t="shared" si="120"/>
        <v>0</v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>
        <f t="shared" si="120"/>
        <v>0</v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93</v>
      </c>
      <c r="DG143" s="30" t="s">
        <v>94</v>
      </c>
      <c r="DH143" s="5">
        <f t="shared" si="132"/>
        <v>22</v>
      </c>
      <c r="DI143" s="24">
        <v>3.5</v>
      </c>
      <c r="DJ143" s="23">
        <f t="shared" si="133"/>
        <v>77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77</v>
      </c>
      <c r="DO143" s="23">
        <f t="shared" si="138"/>
        <v>0</v>
      </c>
      <c r="DP143" s="23" t="str">
        <f t="shared" si="139"/>
        <v/>
      </c>
      <c r="DQ143" s="3">
        <v>0.2</v>
      </c>
      <c r="DR143" s="23">
        <f t="shared" si="140"/>
        <v>0.154</v>
      </c>
      <c r="DS143" s="23" t="str">
        <f t="shared" si="141"/>
        <v/>
      </c>
      <c r="DT143" s="23">
        <f t="shared" si="142"/>
        <v>0</v>
      </c>
      <c r="DU143" s="7">
        <v>0.1</v>
      </c>
      <c r="DV143" s="6">
        <f t="shared" si="143"/>
        <v>7.7000000000000002E-3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>
        <f t="shared" si="121"/>
        <v>0</v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>
        <f t="shared" si="121"/>
        <v>0</v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>
        <f t="shared" si="121"/>
        <v>0</v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230</v>
      </c>
      <c r="C144" s="30" t="s">
        <v>231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230</v>
      </c>
      <c r="DG144" s="30" t="s">
        <v>231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232</v>
      </c>
      <c r="C145" s="30" t="s">
        <v>231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232</v>
      </c>
      <c r="DG145" s="30" t="s">
        <v>231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233</v>
      </c>
      <c r="C146" s="30" t="s">
        <v>231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233</v>
      </c>
      <c r="DG146" s="30" t="s">
        <v>231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102</v>
      </c>
      <c r="C147" s="30" t="s">
        <v>103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102</v>
      </c>
      <c r="DG147" s="30" t="s">
        <v>103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104</v>
      </c>
      <c r="C148" s="30" t="s">
        <v>95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104</v>
      </c>
      <c r="DG148" s="30" t="s">
        <v>95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234</v>
      </c>
      <c r="C149" s="30" t="s">
        <v>95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234</v>
      </c>
      <c r="DG149" s="30" t="s">
        <v>95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235</v>
      </c>
      <c r="C150" s="29" t="s">
        <v>236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235</v>
      </c>
      <c r="DG150" s="29" t="s">
        <v>236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237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237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2970</v>
      </c>
      <c r="E152" s="43"/>
      <c r="F152" s="44">
        <f>SUM(F4:F151)</f>
        <v>16012</v>
      </c>
      <c r="G152" s="44">
        <f t="shared" ref="G152:J152" si="155">SUM(G4:G151)</f>
        <v>13847.699999999999</v>
      </c>
      <c r="H152" s="44">
        <f t="shared" si="155"/>
        <v>11.8</v>
      </c>
      <c r="I152" s="44">
        <f t="shared" si="155"/>
        <v>42</v>
      </c>
      <c r="J152" s="44">
        <f t="shared" si="155"/>
        <v>16023.8</v>
      </c>
      <c r="K152" s="44">
        <f>IF(ISERROR(H152/J152*100),"0",(H152/J152*100))</f>
        <v>7.3640459816023671E-2</v>
      </c>
      <c r="L152" s="44">
        <f>IF(ISERROR(I152/G152*100),"0",(I152/G152*100))</f>
        <v>0.30329946489308696</v>
      </c>
      <c r="M152" s="45">
        <f>IF(ISERROR(N152/J152*100),"",(N152/J152*100))</f>
        <v>0.29748327487861803</v>
      </c>
      <c r="N152" s="44">
        <f>SUM(N4:N151)</f>
        <v>47.668124999999996</v>
      </c>
      <c r="O152" s="44">
        <f>IF(ISERROR(M152-K152-L152),"0",(M152-K152-L152))</f>
        <v>-7.9456649830492609E-2</v>
      </c>
      <c r="P152" s="44">
        <f>(S152+T152+U152+V152+W152+X152+Y152+Z152+AA152)/J152*1000</f>
        <v>0</v>
      </c>
      <c r="Q152" s="46">
        <f>IF(ISERROR(R152/J152*1000),"",(R152/J152*1000))</f>
        <v>0.11400675869643906</v>
      </c>
      <c r="R152" s="44">
        <f>SUM(R4:R151)</f>
        <v>1.8268215000000001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11.8</v>
      </c>
      <c r="AD152" s="44">
        <f t="shared" si="156"/>
        <v>0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8.5</v>
      </c>
      <c r="BC152" s="44">
        <f t="shared" si="156"/>
        <v>0</v>
      </c>
      <c r="BD152" s="44">
        <f t="shared" si="156"/>
        <v>33.5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7.3640459816023671E-2</v>
      </c>
      <c r="BR152" s="47">
        <f t="shared" si="157"/>
        <v>0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6.1382034561696178E-2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0.24191743033139079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6221</v>
      </c>
      <c r="DI152" s="40"/>
      <c r="DJ152" s="40">
        <f>SUM(DJ4:DJ151)</f>
        <v>32535.55</v>
      </c>
      <c r="DK152" s="40">
        <f>SUM(DK4:DK151)</f>
        <v>30531.260000000002</v>
      </c>
      <c r="DL152" s="40">
        <f t="shared" ref="DL152:DN152" si="172">SUM(DL4:DL151)</f>
        <v>75.599999999999994</v>
      </c>
      <c r="DM152" s="40">
        <f t="shared" si="172"/>
        <v>47</v>
      </c>
      <c r="DN152" s="40">
        <f t="shared" si="172"/>
        <v>32611.149999999998</v>
      </c>
      <c r="DO152" s="40">
        <f>IF(ISERROR(DL152/DN152*100),"",(DL152/DN152*100))</f>
        <v>0.23182255148929123</v>
      </c>
      <c r="DP152" s="40">
        <f>IF(ISERROR(DM152/DK152*100),"",(DM152/DK152*100))</f>
        <v>0.15394058417503895</v>
      </c>
      <c r="DQ152" s="41">
        <f>IF(ISERROR(DR152/DN152*100),"",(DR152/DN152*100))</f>
        <v>0.38868903733845639</v>
      </c>
      <c r="DR152" s="40">
        <f>SUM(DR4:DR151)</f>
        <v>126.755965</v>
      </c>
      <c r="DS152" s="40">
        <f>IF(ISERROR(DQ152-DO152-DP152),"",(DQ152-DO152-DP152))</f>
        <v>2.9259016741262078E-3</v>
      </c>
      <c r="DT152" s="40">
        <f t="shared" si="142"/>
        <v>0.12265743465041866</v>
      </c>
      <c r="DU152" s="42">
        <f>IF(ISERROR(DV152/DN152*1000),"",(DV152/DN152*1000))</f>
        <v>0.21296827925418146</v>
      </c>
      <c r="DV152" s="40">
        <f>SUM(DV4:DV151)</f>
        <v>6.9451404999999999</v>
      </c>
      <c r="DW152" s="40">
        <f>SUM(DW4:DW151)</f>
        <v>1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1</v>
      </c>
      <c r="EA152" s="40">
        <f t="shared" si="173"/>
        <v>1</v>
      </c>
      <c r="EB152" s="40">
        <f t="shared" si="173"/>
        <v>1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19.700000000000003</v>
      </c>
      <c r="EG152" s="40">
        <f t="shared" si="173"/>
        <v>22.6</v>
      </c>
      <c r="EH152" s="40">
        <f t="shared" si="173"/>
        <v>0</v>
      </c>
      <c r="EI152" s="40">
        <f t="shared" si="173"/>
        <v>0</v>
      </c>
      <c r="EJ152" s="40">
        <f t="shared" si="173"/>
        <v>8.8000000000000007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</v>
      </c>
      <c r="EO152" s="40">
        <f t="shared" si="173"/>
        <v>0</v>
      </c>
      <c r="EP152" s="40">
        <f t="shared" si="173"/>
        <v>0</v>
      </c>
      <c r="EQ152" s="40">
        <f t="shared" si="173"/>
        <v>20.100000000000001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4.4000000000000004</v>
      </c>
      <c r="FD152" s="40">
        <f t="shared" si="173"/>
        <v>0</v>
      </c>
      <c r="FE152" s="40">
        <f t="shared" si="173"/>
        <v>0</v>
      </c>
      <c r="FF152" s="40">
        <f t="shared" si="173"/>
        <v>13.5</v>
      </c>
      <c r="FG152" s="40">
        <f t="shared" si="173"/>
        <v>0</v>
      </c>
      <c r="FH152" s="40">
        <f t="shared" si="173"/>
        <v>33.5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6.0408786565331198E-2</v>
      </c>
      <c r="FU152" s="45">
        <f t="shared" si="153"/>
        <v>9748.8358465608471</v>
      </c>
      <c r="FV152" s="45">
        <f t="shared" si="153"/>
        <v>0</v>
      </c>
      <c r="FW152" s="45">
        <f t="shared" si="153"/>
        <v>0</v>
      </c>
      <c r="FX152" s="45">
        <f t="shared" si="153"/>
        <v>6.9424740681829062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0</v>
      </c>
      <c r="GC152" s="45">
        <f t="shared" si="153"/>
        <v>0</v>
      </c>
      <c r="GD152" s="45" t="str">
        <f t="shared" si="153"/>
        <v/>
      </c>
      <c r="GE152" s="45" t="str">
        <f t="shared" si="153"/>
        <v/>
      </c>
      <c r="GF152" s="45">
        <f t="shared" si="153"/>
        <v>0</v>
      </c>
      <c r="GG152" s="45">
        <f t="shared" si="151"/>
        <v>0</v>
      </c>
      <c r="GH152" s="45">
        <f t="shared" si="151"/>
        <v>0</v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 t="str">
        <f t="shared" si="149"/>
        <v/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 t="str">
        <f t="shared" si="149"/>
        <v/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4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238</v>
      </c>
      <c r="B156" s="102"/>
      <c r="C156" s="102"/>
      <c r="D156" s="102"/>
      <c r="BN156" t="s">
        <v>120</v>
      </c>
      <c r="DW156" s="34" t="s">
        <v>12</v>
      </c>
      <c r="DX156" s="73">
        <f>+DW152</f>
        <v>1</v>
      </c>
      <c r="DY156" s="56">
        <f>+DX156/DW153</f>
        <v>0.25</v>
      </c>
      <c r="EA156" s="74" t="s">
        <v>239</v>
      </c>
      <c r="EB156" s="74" t="s">
        <v>240</v>
      </c>
      <c r="EC156" s="74" t="s">
        <v>241</v>
      </c>
      <c r="ED156" s="74" t="s">
        <v>105</v>
      </c>
      <c r="EE156" s="74" t="s">
        <v>242</v>
      </c>
      <c r="EF156" s="74" t="s">
        <v>243</v>
      </c>
    </row>
    <row r="157" spans="1:215" s="33" customFormat="1" ht="26.25" customHeight="1">
      <c r="A157" s="103" t="s">
        <v>122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123</v>
      </c>
      <c r="G157" s="113" t="s">
        <v>124</v>
      </c>
      <c r="H157" s="115" t="s">
        <v>125</v>
      </c>
      <c r="I157" s="115" t="s">
        <v>126</v>
      </c>
      <c r="J157" s="115" t="s">
        <v>4</v>
      </c>
      <c r="K157" s="132" t="s">
        <v>127</v>
      </c>
      <c r="L157" s="120" t="s">
        <v>128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129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130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131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132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244</v>
      </c>
      <c r="ED157" s="23">
        <f>+DN152</f>
        <v>32611.149999999998</v>
      </c>
      <c r="EE157" s="23">
        <f>+EG152</f>
        <v>22.6</v>
      </c>
      <c r="EF157" s="60">
        <f>+EE157/ED157</f>
        <v>6.9301450577486539E-4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133</v>
      </c>
      <c r="V158" s="34" t="s">
        <v>134</v>
      </c>
      <c r="W158" s="34" t="s">
        <v>135</v>
      </c>
      <c r="X158" s="34" t="s">
        <v>136</v>
      </c>
      <c r="Y158" s="34" t="s">
        <v>137</v>
      </c>
      <c r="Z158" s="34" t="s">
        <v>138</v>
      </c>
      <c r="AA158" s="34" t="s">
        <v>139</v>
      </c>
      <c r="AB158" s="35" t="s">
        <v>140</v>
      </c>
      <c r="AC158" s="25" t="s">
        <v>141</v>
      </c>
      <c r="AD158" s="25" t="s">
        <v>142</v>
      </c>
      <c r="AE158" s="25" t="s">
        <v>143</v>
      </c>
      <c r="AF158" s="35" t="s">
        <v>144</v>
      </c>
      <c r="AG158" s="25" t="s">
        <v>145</v>
      </c>
      <c r="AH158" s="25" t="s">
        <v>146</v>
      </c>
      <c r="AI158" s="35" t="s">
        <v>147</v>
      </c>
      <c r="AJ158" s="35" t="s">
        <v>148</v>
      </c>
      <c r="AK158" s="35" t="s">
        <v>149</v>
      </c>
      <c r="AL158" s="26" t="s">
        <v>150</v>
      </c>
      <c r="AM158" s="25" t="s">
        <v>151</v>
      </c>
      <c r="AN158" s="25" t="s">
        <v>152</v>
      </c>
      <c r="AO158" s="25" t="s">
        <v>153</v>
      </c>
      <c r="AP158" s="35" t="s">
        <v>154</v>
      </c>
      <c r="AQ158" s="36" t="s">
        <v>155</v>
      </c>
      <c r="AR158" s="35" t="s">
        <v>156</v>
      </c>
      <c r="AS158" s="35" t="s">
        <v>157</v>
      </c>
      <c r="AT158" s="35" t="s">
        <v>158</v>
      </c>
      <c r="AU158" s="35" t="s">
        <v>159</v>
      </c>
      <c r="AV158" s="25" t="s">
        <v>160</v>
      </c>
      <c r="AW158" s="25" t="s">
        <v>161</v>
      </c>
      <c r="AX158" s="25" t="s">
        <v>86</v>
      </c>
      <c r="AY158" s="25" t="s">
        <v>162</v>
      </c>
      <c r="AZ158" s="25" t="s">
        <v>163</v>
      </c>
      <c r="BA158" s="25" t="s">
        <v>164</v>
      </c>
      <c r="BB158" s="27" t="s">
        <v>141</v>
      </c>
      <c r="BC158" s="37" t="s">
        <v>142</v>
      </c>
      <c r="BD158" s="37" t="s">
        <v>143</v>
      </c>
      <c r="BE158" s="37" t="s">
        <v>165</v>
      </c>
      <c r="BF158" s="37" t="s">
        <v>152</v>
      </c>
      <c r="BG158" s="37" t="s">
        <v>144</v>
      </c>
      <c r="BH158" s="37" t="s">
        <v>146</v>
      </c>
      <c r="BI158" s="37" t="s">
        <v>166</v>
      </c>
      <c r="BJ158" s="37" t="s">
        <v>148</v>
      </c>
      <c r="BK158" s="37" t="s">
        <v>167</v>
      </c>
      <c r="BL158" s="37" t="s">
        <v>168</v>
      </c>
      <c r="BM158" s="37" t="s">
        <v>145</v>
      </c>
      <c r="BN158" s="37" t="s">
        <v>169</v>
      </c>
      <c r="BO158" s="37" t="s">
        <v>157</v>
      </c>
      <c r="BP158" s="35" t="s">
        <v>140</v>
      </c>
      <c r="BQ158" s="25" t="s">
        <v>141</v>
      </c>
      <c r="BR158" s="25" t="s">
        <v>142</v>
      </c>
      <c r="BS158" s="25" t="s">
        <v>143</v>
      </c>
      <c r="BT158" s="35" t="s">
        <v>144</v>
      </c>
      <c r="BU158" s="25" t="s">
        <v>145</v>
      </c>
      <c r="BV158" s="25" t="s">
        <v>146</v>
      </c>
      <c r="BW158" s="35" t="s">
        <v>147</v>
      </c>
      <c r="BX158" s="35" t="s">
        <v>148</v>
      </c>
      <c r="BY158" s="35" t="s">
        <v>149</v>
      </c>
      <c r="BZ158" s="26" t="s">
        <v>150</v>
      </c>
      <c r="CA158" s="25" t="s">
        <v>151</v>
      </c>
      <c r="CB158" s="25" t="s">
        <v>152</v>
      </c>
      <c r="CC158" s="25" t="s">
        <v>153</v>
      </c>
      <c r="CD158" s="35" t="s">
        <v>154</v>
      </c>
      <c r="CE158" s="36" t="s">
        <v>155</v>
      </c>
      <c r="CF158" s="35" t="s">
        <v>156</v>
      </c>
      <c r="CG158" s="35" t="s">
        <v>157</v>
      </c>
      <c r="CH158" s="35" t="s">
        <v>158</v>
      </c>
      <c r="CI158" s="35" t="s">
        <v>159</v>
      </c>
      <c r="CJ158" s="25" t="s">
        <v>160</v>
      </c>
      <c r="CK158" s="25" t="s">
        <v>161</v>
      </c>
      <c r="CL158" s="25" t="s">
        <v>86</v>
      </c>
      <c r="CM158" s="25" t="s">
        <v>162</v>
      </c>
      <c r="CN158" s="25" t="s">
        <v>163</v>
      </c>
      <c r="CO158" s="25" t="s">
        <v>164</v>
      </c>
      <c r="CP158" s="27" t="s">
        <v>141</v>
      </c>
      <c r="CQ158" s="37" t="s">
        <v>142</v>
      </c>
      <c r="CR158" s="37" t="s">
        <v>143</v>
      </c>
      <c r="CS158" s="37" t="s">
        <v>165</v>
      </c>
      <c r="CT158" s="37" t="s">
        <v>152</v>
      </c>
      <c r="CU158" s="37" t="s">
        <v>144</v>
      </c>
      <c r="CV158" s="37" t="s">
        <v>146</v>
      </c>
      <c r="CW158" s="37" t="s">
        <v>166</v>
      </c>
      <c r="CX158" s="37" t="s">
        <v>148</v>
      </c>
      <c r="CY158" s="37" t="s">
        <v>167</v>
      </c>
      <c r="CZ158" s="37" t="s">
        <v>168</v>
      </c>
      <c r="DA158" s="37" t="s">
        <v>145</v>
      </c>
      <c r="DB158" s="37" t="s">
        <v>169</v>
      </c>
      <c r="DC158" s="37" t="s">
        <v>157</v>
      </c>
      <c r="DW158" s="34" t="s">
        <v>46</v>
      </c>
      <c r="DX158" s="73">
        <f>+EA152</f>
        <v>1</v>
      </c>
      <c r="DY158" s="56">
        <f>+DX158/DW153</f>
        <v>0.25</v>
      </c>
      <c r="EA158" s="59">
        <v>2</v>
      </c>
      <c r="EB158" s="59" t="s">
        <v>49</v>
      </c>
      <c r="EC158" s="74" t="s">
        <v>87</v>
      </c>
      <c r="ED158" s="23">
        <f>+DN25+DN41+DN47+DN52+DN56+DN58+DN60</f>
        <v>2213.66</v>
      </c>
      <c r="EE158" s="23">
        <f>+EJ152</f>
        <v>8.8000000000000007</v>
      </c>
      <c r="EF158" s="60">
        <f>+EE158/ED158</f>
        <v>3.97531689600029E-3</v>
      </c>
      <c r="EH158" s="57"/>
    </row>
    <row r="159" spans="1:215" s="33" customFormat="1" ht="15.75" hidden="1" customHeight="1">
      <c r="A159" s="61">
        <v>30501005</v>
      </c>
      <c r="B159" s="105" t="s">
        <v>171</v>
      </c>
      <c r="C159" s="83" t="s">
        <v>172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88</v>
      </c>
      <c r="DX159" s="73">
        <f>+DZ152</f>
        <v>1</v>
      </c>
      <c r="DY159" s="56">
        <f>+DX159/DW153</f>
        <v>0.25</v>
      </c>
      <c r="DZ159" s="1"/>
      <c r="EA159" s="59">
        <v>3</v>
      </c>
      <c r="EB159" s="59" t="s">
        <v>50</v>
      </c>
      <c r="EC159" s="74" t="s">
        <v>245</v>
      </c>
      <c r="ED159" s="23">
        <f>+DN26+DN27+DN46+DN47+DN48+DN49</f>
        <v>0</v>
      </c>
      <c r="EE159" s="23">
        <f>+EN152+EO152</f>
        <v>0</v>
      </c>
      <c r="EF159" s="60" t="e">
        <f t="shared" ref="EF159:EF163" si="185">+EE159/ED159</f>
        <v>#DIV/0!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60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1</v>
      </c>
      <c r="DY160" s="56">
        <f>+DX160/DW153</f>
        <v>0.25</v>
      </c>
      <c r="DZ160" s="1"/>
      <c r="EA160" s="59">
        <v>4</v>
      </c>
      <c r="EB160" s="59" t="s">
        <v>51</v>
      </c>
      <c r="EC160" s="74" t="s">
        <v>246</v>
      </c>
      <c r="ED160" s="23">
        <f>+DN52+DN53+DN54+DN55+DN56+DN57+DN58+DN59+DN60</f>
        <v>3547.56</v>
      </c>
      <c r="EE160" s="23">
        <f>+EQ152</f>
        <v>20.100000000000001</v>
      </c>
      <c r="EF160" s="60">
        <f t="shared" si="185"/>
        <v>5.6658661164293214E-3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173</v>
      </c>
      <c r="C161" s="78" t="s">
        <v>174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4</v>
      </c>
      <c r="DY161" s="56">
        <f>+DX161/DW153</f>
        <v>1</v>
      </c>
      <c r="EA161" s="59">
        <v>5</v>
      </c>
      <c r="EB161" s="59" t="s">
        <v>52</v>
      </c>
      <c r="EC161" s="74" t="s">
        <v>244</v>
      </c>
      <c r="ED161" s="23">
        <f>+DN152</f>
        <v>32611.149999999998</v>
      </c>
      <c r="EE161" s="23">
        <f>+EF152</f>
        <v>19.700000000000003</v>
      </c>
      <c r="EF161" s="60">
        <f t="shared" si="185"/>
        <v>6.0408786565331195E-4</v>
      </c>
    </row>
    <row r="162" spans="1:136" s="1" customFormat="1" ht="15.75" hidden="1" customHeight="1">
      <c r="A162" s="61">
        <v>30100014</v>
      </c>
      <c r="B162" s="123"/>
      <c r="C162" s="78" t="s">
        <v>176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247</v>
      </c>
      <c r="EC162" s="74" t="s">
        <v>244</v>
      </c>
      <c r="ED162" s="23">
        <f>+DN152</f>
        <v>32611.149999999998</v>
      </c>
      <c r="EE162" s="23">
        <f>+DL152-EE157-EE158-EE159-EE160-EE161</f>
        <v>4.3999999999999844</v>
      </c>
      <c r="EF162" s="60">
        <f>+EE162/ED162</f>
        <v>1.3492317811546003E-4</v>
      </c>
    </row>
    <row r="163" spans="1:136" s="1" customFormat="1" ht="15.75" hidden="1" customHeight="1">
      <c r="A163" s="61">
        <v>30100010</v>
      </c>
      <c r="B163" s="123"/>
      <c r="C163" s="78" t="s">
        <v>177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248</v>
      </c>
      <c r="EC163" s="101"/>
      <c r="ED163" s="23">
        <f>+DN152</f>
        <v>32611.149999999998</v>
      </c>
      <c r="EE163" s="23">
        <f>+DL152</f>
        <v>75.599999999999994</v>
      </c>
      <c r="EF163" s="60">
        <f t="shared" si="185"/>
        <v>2.3182255148929123E-3</v>
      </c>
    </row>
    <row r="164" spans="1:136" s="1" customFormat="1" ht="15.75" hidden="1" customHeight="1">
      <c r="A164" s="61">
        <v>30100013</v>
      </c>
      <c r="B164" s="123"/>
      <c r="C164" s="78" t="s">
        <v>178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179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55</v>
      </c>
      <c r="C166" s="78" t="s">
        <v>180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>
      <c r="A167" s="61">
        <v>30100017</v>
      </c>
      <c r="B167" s="123"/>
      <c r="C167" s="78" t="s">
        <v>56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>
      <c r="A168" s="61">
        <v>30100015</v>
      </c>
      <c r="B168" s="124"/>
      <c r="C168" s="78" t="s">
        <v>181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>
      <c r="A169" s="61">
        <v>30100031</v>
      </c>
      <c r="B169" s="138" t="s">
        <v>182</v>
      </c>
      <c r="C169" s="78" t="s">
        <v>179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>
      <c r="A170" s="61">
        <v>30100033</v>
      </c>
      <c r="B170" s="138"/>
      <c r="C170" s="78" t="s">
        <v>57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>
      <c r="A171" s="61">
        <v>30100062</v>
      </c>
      <c r="B171" s="138"/>
      <c r="C171" s="78" t="s">
        <v>97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>
      <c r="A172" s="61">
        <v>30100032</v>
      </c>
      <c r="B172" s="138"/>
      <c r="C172" s="78" t="s">
        <v>98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>
      <c r="A173" s="61">
        <v>30100035</v>
      </c>
      <c r="B173" s="122" t="s">
        <v>183</v>
      </c>
      <c r="C173" s="78" t="s">
        <v>98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>
      <c r="A174" s="61">
        <v>30100036</v>
      </c>
      <c r="B174" s="123"/>
      <c r="C174" s="78" t="s">
        <v>184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>
      <c r="A175" s="61">
        <v>30100034</v>
      </c>
      <c r="B175" s="124"/>
      <c r="C175" s="78" t="s">
        <v>177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>
      <c r="A176" s="61">
        <v>30100019</v>
      </c>
      <c r="B176" s="122" t="s">
        <v>58</v>
      </c>
      <c r="C176" s="78" t="s">
        <v>185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>
      <c r="A177" s="61">
        <v>30100020</v>
      </c>
      <c r="B177" s="123"/>
      <c r="C177" s="78" t="s">
        <v>186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>
      <c r="A178" s="61">
        <v>30100021</v>
      </c>
      <c r="B178" s="123"/>
      <c r="C178" s="78" t="s">
        <v>59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>
      <c r="A179" s="61">
        <v>30100018</v>
      </c>
      <c r="B179" s="124"/>
      <c r="C179" s="78" t="s">
        <v>60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>
      <c r="A180" s="61">
        <v>30100030</v>
      </c>
      <c r="B180" s="81" t="s">
        <v>61</v>
      </c>
      <c r="C180" s="78" t="s">
        <v>62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>
      <c r="A181" s="61">
        <v>30100038</v>
      </c>
      <c r="B181" s="138" t="s">
        <v>63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>
      <c r="A182" s="61">
        <v>30100037</v>
      </c>
      <c r="B182" s="138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>
      <c r="A183" s="61">
        <v>30100040</v>
      </c>
      <c r="B183" s="139" t="s">
        <v>187</v>
      </c>
      <c r="C183" s="78" t="s">
        <v>188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>
      <c r="A184" s="61">
        <v>30100039</v>
      </c>
      <c r="B184" s="140"/>
      <c r="C184" s="78" t="s">
        <v>177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>
      <c r="A185" s="61">
        <v>30100042</v>
      </c>
      <c r="B185" s="140"/>
      <c r="C185" s="78" t="s">
        <v>184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>
      <c r="A186" s="61">
        <v>30100041</v>
      </c>
      <c r="B186" s="141"/>
      <c r="C186" s="78" t="s">
        <v>98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>
      <c r="A187" s="61">
        <v>30100046</v>
      </c>
      <c r="B187" s="122" t="s">
        <v>189</v>
      </c>
      <c r="C187" s="78" t="s">
        <v>178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>
      <c r="A188" s="61">
        <v>30100045</v>
      </c>
      <c r="B188" s="123"/>
      <c r="C188" s="78" t="s">
        <v>174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>
      <c r="A189" s="61">
        <v>30100044</v>
      </c>
      <c r="B189" s="123"/>
      <c r="C189" s="78" t="s">
        <v>184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>
      <c r="A190" s="61">
        <v>30100043</v>
      </c>
      <c r="B190" s="124"/>
      <c r="C190" s="78" t="s">
        <v>99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100</v>
      </c>
      <c r="C191" s="78" t="s">
        <v>101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181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190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64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191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>
      <c r="A196" s="61">
        <v>30100048</v>
      </c>
      <c r="B196" s="122" t="s">
        <v>192</v>
      </c>
      <c r="C196" s="78" t="s">
        <v>57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>
      <c r="A197" s="61">
        <v>30100047</v>
      </c>
      <c r="B197" s="124"/>
      <c r="C197" s="78" t="s">
        <v>65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>
      <c r="A198" s="61">
        <v>30100064</v>
      </c>
      <c r="B198" s="79" t="s">
        <v>193</v>
      </c>
      <c r="C198" s="78" t="s">
        <v>194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>
      <c r="A199" s="61">
        <v>30100049</v>
      </c>
      <c r="B199" s="122" t="s">
        <v>195</v>
      </c>
      <c r="C199" s="78" t="s">
        <v>196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>
      <c r="A200" s="61">
        <v>30100050</v>
      </c>
      <c r="B200" s="123"/>
      <c r="C200" s="78" t="s">
        <v>98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>
      <c r="A201" s="61">
        <v>30100051</v>
      </c>
      <c r="B201" s="122" t="s">
        <v>66</v>
      </c>
      <c r="C201" s="78" t="s">
        <v>98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61">
        <v>30100052</v>
      </c>
      <c r="B202" s="124"/>
      <c r="C202" s="78" t="s">
        <v>57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>
      <c r="A203" s="61">
        <v>30100001</v>
      </c>
      <c r="B203" s="123" t="s">
        <v>197</v>
      </c>
      <c r="C203" s="78" t="s">
        <v>99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>
      <c r="A204" s="61">
        <v>30100002</v>
      </c>
      <c r="B204" s="124"/>
      <c r="C204" s="78" t="s">
        <v>67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>
      <c r="A205" s="61">
        <v>30101068</v>
      </c>
      <c r="B205" s="123" t="s">
        <v>198</v>
      </c>
      <c r="C205" s="78" t="s">
        <v>176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>
      <c r="A207" s="61">
        <v>30200006</v>
      </c>
      <c r="B207" s="122" t="s">
        <v>199</v>
      </c>
      <c r="C207" s="78" t="s">
        <v>200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>
      <c r="A208" s="61">
        <v>30200005</v>
      </c>
      <c r="B208" s="124"/>
      <c r="C208" s="78" t="s">
        <v>196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>
      <c r="A209" s="69">
        <v>30100063</v>
      </c>
      <c r="B209" s="122" t="s">
        <v>68</v>
      </c>
      <c r="C209" s="78" t="s">
        <v>69</v>
      </c>
      <c r="D209" s="5">
        <v>127</v>
      </c>
      <c r="E209" s="22">
        <v>5.05</v>
      </c>
      <c r="F209" s="23">
        <f t="shared" si="174"/>
        <v>641.35</v>
      </c>
      <c r="G209" s="23">
        <f>+'[2]24'!$L$101</f>
        <v>662.58</v>
      </c>
      <c r="H209" s="23">
        <f t="shared" si="186"/>
        <v>19.7</v>
      </c>
      <c r="I209" s="23">
        <f t="shared" si="187"/>
        <v>0</v>
      </c>
      <c r="J209" s="23">
        <f t="shared" si="177"/>
        <v>661.05000000000007</v>
      </c>
      <c r="K209" s="23">
        <f t="shared" si="178"/>
        <v>2.9801074048861653</v>
      </c>
      <c r="L209" s="23">
        <f t="shared" si="179"/>
        <v>0</v>
      </c>
      <c r="M209" s="10">
        <v>0.8</v>
      </c>
      <c r="N209" s="23">
        <f t="shared" si="188"/>
        <v>5.2884000000000002</v>
      </c>
      <c r="O209" s="23">
        <f t="shared" si="189"/>
        <v>-2.1801074048861651</v>
      </c>
      <c r="P209" s="23">
        <f t="shared" si="180"/>
        <v>4.5382346267302012</v>
      </c>
      <c r="Q209" s="7">
        <v>1.2</v>
      </c>
      <c r="R209" s="6">
        <f t="shared" si="181"/>
        <v>0.79326000000000008</v>
      </c>
      <c r="S209" s="5">
        <v>1</v>
      </c>
      <c r="T209" s="5"/>
      <c r="U209" s="5"/>
      <c r="V209" s="5">
        <v>1</v>
      </c>
      <c r="W209" s="5">
        <v>1</v>
      </c>
      <c r="X209" s="5"/>
      <c r="Y209" s="5"/>
      <c r="Z209" s="5"/>
      <c r="AA209" s="5"/>
      <c r="AB209" s="4">
        <v>7.7</v>
      </c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>
        <v>12</v>
      </c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>
        <f t="shared" si="198"/>
        <v>1.1648135541940849</v>
      </c>
      <c r="BQ209" s="4">
        <f t="shared" si="198"/>
        <v>0</v>
      </c>
      <c r="BR209" s="4" t="str">
        <f t="shared" si="198"/>
        <v/>
      </c>
      <c r="BS209" s="4">
        <f t="shared" si="197"/>
        <v>0</v>
      </c>
      <c r="BT209" s="4">
        <f t="shared" si="197"/>
        <v>0</v>
      </c>
      <c r="BU209" s="4">
        <f t="shared" si="197"/>
        <v>0</v>
      </c>
      <c r="BV209" s="4">
        <f t="shared" si="197"/>
        <v>0</v>
      </c>
      <c r="BW209" s="4">
        <f t="shared" si="197"/>
        <v>0</v>
      </c>
      <c r="BX209" s="4">
        <f t="shared" si="197"/>
        <v>0</v>
      </c>
      <c r="BY209" s="4">
        <f t="shared" si="197"/>
        <v>0</v>
      </c>
      <c r="BZ209" s="4" t="str">
        <f t="shared" si="197"/>
        <v/>
      </c>
      <c r="CA209" s="4" t="str">
        <f t="shared" si="197"/>
        <v/>
      </c>
      <c r="CB209" s="4">
        <f t="shared" si="197"/>
        <v>0</v>
      </c>
      <c r="CC209" s="4">
        <f t="shared" si="197"/>
        <v>0</v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>
        <f t="shared" si="197"/>
        <v>0</v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>
        <f t="shared" si="199"/>
        <v>0</v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>
      <c r="A210" s="61">
        <v>30100061</v>
      </c>
      <c r="B210" s="124"/>
      <c r="C210" s="78" t="s">
        <v>201</v>
      </c>
      <c r="D210" s="5">
        <v>131</v>
      </c>
      <c r="E210" s="22">
        <v>5.05</v>
      </c>
      <c r="F210" s="23">
        <f t="shared" si="174"/>
        <v>661.55</v>
      </c>
      <c r="G210" s="23">
        <f>+'[2]24'!$L$102</f>
        <v>662.58</v>
      </c>
      <c r="H210" s="23">
        <f t="shared" si="186"/>
        <v>11.3</v>
      </c>
      <c r="I210" s="23">
        <f t="shared" si="187"/>
        <v>0</v>
      </c>
      <c r="J210" s="23">
        <f t="shared" si="177"/>
        <v>672.84999999999991</v>
      </c>
      <c r="K210" s="23">
        <f t="shared" si="178"/>
        <v>1.6794233484431895</v>
      </c>
      <c r="L210" s="23">
        <f t="shared" si="179"/>
        <v>0</v>
      </c>
      <c r="M210" s="10">
        <v>1</v>
      </c>
      <c r="N210" s="23">
        <f t="shared" si="188"/>
        <v>6.7284999999999995</v>
      </c>
      <c r="O210" s="23">
        <f t="shared" si="189"/>
        <v>-0.67942334844318952</v>
      </c>
      <c r="P210" s="23">
        <f t="shared" si="180"/>
        <v>0</v>
      </c>
      <c r="Q210" s="7">
        <v>1.2</v>
      </c>
      <c r="R210" s="6">
        <f t="shared" si="181"/>
        <v>0.8074199999999998</v>
      </c>
      <c r="S210" s="5"/>
      <c r="T210" s="5"/>
      <c r="U210" s="5"/>
      <c r="V210" s="5"/>
      <c r="W210" s="5"/>
      <c r="X210" s="5"/>
      <c r="Y210" s="5"/>
      <c r="Z210" s="5"/>
      <c r="AA210" s="5"/>
      <c r="AB210" s="4">
        <v>3.6</v>
      </c>
      <c r="AC210" s="4">
        <v>1.1000000000000001</v>
      </c>
      <c r="AD210" s="4"/>
      <c r="AE210" s="4"/>
      <c r="AF210" s="4"/>
      <c r="AG210" s="4"/>
      <c r="AH210" s="4"/>
      <c r="AI210" s="4"/>
      <c r="AJ210" s="4"/>
      <c r="AK210" s="4"/>
      <c r="AL210" s="4"/>
      <c r="AM210" s="4">
        <v>2.2000000000000002</v>
      </c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>
        <v>4.4000000000000004</v>
      </c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>
        <f t="shared" si="198"/>
        <v>0.53503752693765338</v>
      </c>
      <c r="BQ210" s="4">
        <f t="shared" si="198"/>
        <v>65.498672566371681</v>
      </c>
      <c r="BR210" s="4" t="str">
        <f t="shared" si="198"/>
        <v/>
      </c>
      <c r="BS210" s="4">
        <f t="shared" si="197"/>
        <v>0</v>
      </c>
      <c r="BT210" s="4">
        <f t="shared" si="197"/>
        <v>0</v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>
        <f t="shared" si="197"/>
        <v>0</v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>
        <f t="shared" si="197"/>
        <v>0</v>
      </c>
      <c r="CI210" s="4">
        <f t="shared" si="199"/>
        <v>0</v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>
        <f t="shared" si="199"/>
        <v>0</v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>
      <c r="A211" s="61">
        <v>30200001</v>
      </c>
      <c r="B211" s="81" t="s">
        <v>70</v>
      </c>
      <c r="C211" s="78" t="s">
        <v>200</v>
      </c>
      <c r="D211" s="5">
        <v>431</v>
      </c>
      <c r="E211" s="22">
        <v>5.0599999999999996</v>
      </c>
      <c r="F211" s="23">
        <f t="shared" si="174"/>
        <v>2180.8599999999997</v>
      </c>
      <c r="G211" s="23">
        <f>+'[2]24'!$L$103</f>
        <v>2164</v>
      </c>
      <c r="H211" s="23">
        <f t="shared" si="186"/>
        <v>32.800000000000004</v>
      </c>
      <c r="I211" s="23">
        <f t="shared" si="187"/>
        <v>0</v>
      </c>
      <c r="J211" s="23">
        <f t="shared" si="177"/>
        <v>2213.66</v>
      </c>
      <c r="K211" s="23">
        <f t="shared" si="178"/>
        <v>1.4817090248728353</v>
      </c>
      <c r="L211" s="23">
        <f t="shared" si="179"/>
        <v>0</v>
      </c>
      <c r="M211" s="10">
        <v>1</v>
      </c>
      <c r="N211" s="23">
        <f t="shared" si="188"/>
        <v>22.136599999999998</v>
      </c>
      <c r="O211" s="23">
        <f t="shared" si="189"/>
        <v>-0.48170902487283529</v>
      </c>
      <c r="P211" s="23">
        <f t="shared" si="180"/>
        <v>0</v>
      </c>
      <c r="Q211" s="7">
        <v>1</v>
      </c>
      <c r="R211" s="6">
        <f t="shared" si="181"/>
        <v>2.21366</v>
      </c>
      <c r="S211" s="5"/>
      <c r="T211" s="5"/>
      <c r="U211" s="5"/>
      <c r="V211" s="5"/>
      <c r="W211" s="5"/>
      <c r="X211" s="5"/>
      <c r="Y211" s="5"/>
      <c r="Z211" s="5"/>
      <c r="AA211" s="5"/>
      <c r="AB211" s="4">
        <v>8.4</v>
      </c>
      <c r="AC211" s="4">
        <v>9.6999999999999993</v>
      </c>
      <c r="AD211" s="4"/>
      <c r="AE211" s="4"/>
      <c r="AF211" s="4">
        <v>8.8000000000000007</v>
      </c>
      <c r="AG211" s="4"/>
      <c r="AH211" s="4"/>
      <c r="AI211" s="4"/>
      <c r="AJ211" s="4"/>
      <c r="AK211" s="4"/>
      <c r="AL211" s="4"/>
      <c r="AM211" s="4">
        <v>5.9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8"/>
        <v>0.37946206734548216</v>
      </c>
      <c r="BQ211" s="4">
        <f t="shared" si="198"/>
        <v>654.649451219512</v>
      </c>
      <c r="BR211" s="4" t="str">
        <f t="shared" si="198"/>
        <v/>
      </c>
      <c r="BS211" s="4">
        <f t="shared" si="197"/>
        <v>0</v>
      </c>
      <c r="BT211" s="4">
        <f t="shared" si="197"/>
        <v>39.753168960002903</v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>
        <f t="shared" si="197"/>
        <v>0</v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>
        <f t="shared" si="197"/>
        <v>0</v>
      </c>
      <c r="CI211" s="4">
        <f t="shared" si="199"/>
        <v>0</v>
      </c>
      <c r="CJ211" s="4" t="str">
        <f t="shared" si="199"/>
        <v/>
      </c>
      <c r="CK211" s="4" t="str">
        <f t="shared" si="199"/>
        <v/>
      </c>
      <c r="CL211" s="4">
        <f t="shared" si="199"/>
        <v>0</v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>
        <f t="shared" si="199"/>
        <v>0</v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22" t="s">
        <v>71</v>
      </c>
      <c r="C212" s="78" t="s">
        <v>196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4"/>
      <c r="C213" s="78" t="s">
        <v>200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2" t="s">
        <v>72</v>
      </c>
      <c r="C214" s="78" t="s">
        <v>196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4"/>
      <c r="C215" s="78" t="s">
        <v>200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>
      <c r="A216" s="61">
        <v>30400012</v>
      </c>
      <c r="B216" s="122" t="s">
        <v>202</v>
      </c>
      <c r="C216" s="78" t="s">
        <v>57</v>
      </c>
      <c r="D216" s="5">
        <v>248</v>
      </c>
      <c r="E216" s="22">
        <v>5.03</v>
      </c>
      <c r="F216" s="23">
        <f t="shared" si="174"/>
        <v>1247.44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1247.44</v>
      </c>
      <c r="K216" s="23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3.7423200000000003</v>
      </c>
      <c r="O216" s="23">
        <f t="shared" si="189"/>
        <v>0.3</v>
      </c>
      <c r="P216" s="23">
        <f t="shared" si="180"/>
        <v>0</v>
      </c>
      <c r="Q216" s="7">
        <v>0.1</v>
      </c>
      <c r="R216" s="6">
        <f t="shared" si="181"/>
        <v>0.12474400000000001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198"/>
        <v>0</v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>
        <f t="shared" si="197"/>
        <v>0</v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>
        <f t="shared" si="197"/>
        <v>0</v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3"/>
      <c r="C217" s="78" t="s">
        <v>99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3"/>
      <c r="C218" s="81" t="s">
        <v>177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73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2" t="s">
        <v>203</v>
      </c>
      <c r="C220" s="78" t="s">
        <v>176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4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2" t="s">
        <v>74</v>
      </c>
      <c r="C222" s="78" t="s">
        <v>57</v>
      </c>
      <c r="D222" s="5"/>
      <c r="E222" s="22">
        <v>5.03</v>
      </c>
      <c r="F222" s="23">
        <f t="shared" si="174"/>
        <v>0</v>
      </c>
      <c r="G222" s="23">
        <f>+'[2]24'!$L$60</f>
        <v>1612.8</v>
      </c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3"/>
      <c r="C223" s="78" t="s">
        <v>190</v>
      </c>
      <c r="D223" s="5"/>
      <c r="E223" s="22">
        <v>5.03</v>
      </c>
      <c r="F223" s="23">
        <f t="shared" ref="F223:F286" si="200">E223*D223</f>
        <v>0</v>
      </c>
      <c r="G223" s="23">
        <f>+'[2]24'!$L$59</f>
        <v>2012</v>
      </c>
      <c r="H223" s="23">
        <f t="shared" si="186"/>
        <v>0</v>
      </c>
      <c r="I223" s="23">
        <f t="shared" si="187"/>
        <v>5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>
        <f t="shared" ref="L223:L286" si="203">IF(ISERROR(I223/G223*100),"0",(I223/G223*100))</f>
        <v>0.2485089463220676</v>
      </c>
      <c r="M223" s="10">
        <v>0.4</v>
      </c>
      <c r="N223" s="23">
        <f t="shared" si="188"/>
        <v>0</v>
      </c>
      <c r="O223" s="23">
        <f t="shared" si="189"/>
        <v>0.15149105367793242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>
        <v>5</v>
      </c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>
        <f t="shared" si="198"/>
        <v>0</v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4"/>
      <c r="C224" s="78" t="s">
        <v>69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75</v>
      </c>
      <c r="C225" s="38" t="s">
        <v>177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customHeight="1">
      <c r="A226" s="61">
        <v>30600004</v>
      </c>
      <c r="B226" s="123"/>
      <c r="C226" s="38" t="s">
        <v>57</v>
      </c>
      <c r="D226" s="5">
        <v>340</v>
      </c>
      <c r="E226" s="53">
        <v>5.03</v>
      </c>
      <c r="F226" s="23">
        <f t="shared" si="200"/>
        <v>1710.2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1710.2</v>
      </c>
      <c r="K226" s="23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3.4204000000000003</v>
      </c>
      <c r="O226" s="23">
        <f t="shared" si="210"/>
        <v>0.2</v>
      </c>
      <c r="P226" s="23">
        <f t="shared" si="204"/>
        <v>0</v>
      </c>
      <c r="Q226" s="7">
        <v>0.1</v>
      </c>
      <c r="R226" s="6">
        <f t="shared" si="205"/>
        <v>0.17102000000000001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198"/>
        <v>0</v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>
        <f t="shared" si="198"/>
        <v>0</v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>
        <f t="shared" si="198"/>
        <v>0</v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customHeight="1">
      <c r="A227" s="61">
        <v>30600003</v>
      </c>
      <c r="B227" s="123"/>
      <c r="C227" s="38" t="s">
        <v>204</v>
      </c>
      <c r="D227" s="5">
        <v>181</v>
      </c>
      <c r="E227" s="53">
        <v>5.03</v>
      </c>
      <c r="F227" s="23">
        <f t="shared" si="200"/>
        <v>910.43000000000006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910.43000000000006</v>
      </c>
      <c r="K227" s="23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1.8208600000000001</v>
      </c>
      <c r="O227" s="23">
        <f t="shared" si="210"/>
        <v>0.2</v>
      </c>
      <c r="P227" s="23">
        <f t="shared" si="204"/>
        <v>0</v>
      </c>
      <c r="Q227" s="7">
        <v>0.1</v>
      </c>
      <c r="R227" s="6">
        <f t="shared" si="205"/>
        <v>9.1043000000000013E-2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8"/>
        <v>0</v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>
        <f t="shared" si="198"/>
        <v>0</v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>
        <f t="shared" si="198"/>
        <v>0</v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4"/>
      <c r="C228" s="38" t="s">
        <v>205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customHeight="1">
      <c r="A229" s="61">
        <v>30600006</v>
      </c>
      <c r="B229" s="122" t="s">
        <v>76</v>
      </c>
      <c r="C229" s="38" t="s">
        <v>177</v>
      </c>
      <c r="D229" s="5">
        <v>21</v>
      </c>
      <c r="E229" s="53">
        <v>10</v>
      </c>
      <c r="F229" s="23">
        <f t="shared" si="200"/>
        <v>210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210</v>
      </c>
      <c r="K229" s="23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0.42</v>
      </c>
      <c r="O229" s="23">
        <f t="shared" si="210"/>
        <v>0.2</v>
      </c>
      <c r="P229" s="23">
        <f t="shared" si="204"/>
        <v>0</v>
      </c>
      <c r="Q229" s="7">
        <v>0.1</v>
      </c>
      <c r="R229" s="6">
        <f t="shared" si="205"/>
        <v>2.1000000000000001E-2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198"/>
        <v>0</v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>
        <f t="shared" si="198"/>
        <v>0</v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>
        <f t="shared" si="198"/>
        <v>0</v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3"/>
      <c r="C230" s="38" t="s">
        <v>57</v>
      </c>
      <c r="D230" s="5"/>
      <c r="E230" s="53">
        <v>10</v>
      </c>
      <c r="F230" s="23">
        <f t="shared" si="200"/>
        <v>0</v>
      </c>
      <c r="G230" s="23">
        <f>+'[2]24'!$L$70</f>
        <v>1955.2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3"/>
      <c r="C231" s="38" t="s">
        <v>204</v>
      </c>
      <c r="D231" s="5"/>
      <c r="E231" s="53">
        <v>10</v>
      </c>
      <c r="F231" s="23">
        <f t="shared" si="200"/>
        <v>0</v>
      </c>
      <c r="G231" s="23">
        <f>+'[2]24'!$L$71</f>
        <v>3421.6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24"/>
      <c r="C232" s="38" t="s">
        <v>205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1">
        <v>30700010</v>
      </c>
      <c r="B233" s="79" t="s">
        <v>77</v>
      </c>
      <c r="C233" s="38" t="s">
        <v>78</v>
      </c>
      <c r="D233" s="5"/>
      <c r="E233" s="53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1">
        <v>30400001</v>
      </c>
      <c r="B234" s="122" t="s">
        <v>206</v>
      </c>
      <c r="C234" s="81" t="s">
        <v>184</v>
      </c>
      <c r="D234" s="5">
        <v>666</v>
      </c>
      <c r="E234" s="22">
        <v>5.0599999999999996</v>
      </c>
      <c r="F234" s="23">
        <f t="shared" si="200"/>
        <v>3369.9599999999996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3369.9599999999996</v>
      </c>
      <c r="K234" s="23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10.109879999999999</v>
      </c>
      <c r="O234" s="23">
        <f t="shared" si="210"/>
        <v>0.3</v>
      </c>
      <c r="P234" s="23">
        <f t="shared" si="204"/>
        <v>0.29673942717420981</v>
      </c>
      <c r="Q234" s="7">
        <v>0.1</v>
      </c>
      <c r="R234" s="6">
        <f t="shared" si="205"/>
        <v>0.33699599999999996</v>
      </c>
      <c r="S234" s="5"/>
      <c r="T234" s="5"/>
      <c r="U234" s="5"/>
      <c r="V234" s="5"/>
      <c r="W234" s="5"/>
      <c r="X234" s="5">
        <v>1</v>
      </c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>
        <f t="shared" si="198"/>
        <v>0</v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>
        <f t="shared" si="206"/>
        <v>0</v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customHeight="1">
      <c r="A235" s="61">
        <v>30400002</v>
      </c>
      <c r="B235" s="124"/>
      <c r="C235" s="78" t="s">
        <v>176</v>
      </c>
      <c r="D235" s="5">
        <v>646</v>
      </c>
      <c r="E235" s="22">
        <v>5.0599999999999996</v>
      </c>
      <c r="F235" s="23">
        <f t="shared" si="200"/>
        <v>3268.7599999999998</v>
      </c>
      <c r="G235" s="23">
        <f>+'[2]24'!$L$75</f>
        <v>2378.4</v>
      </c>
      <c r="H235" s="23">
        <f t="shared" si="207"/>
        <v>0</v>
      </c>
      <c r="I235" s="23">
        <f t="shared" si="208"/>
        <v>0</v>
      </c>
      <c r="J235" s="23">
        <f t="shared" si="201"/>
        <v>3268.7599999999998</v>
      </c>
      <c r="K235" s="23">
        <f t="shared" si="202"/>
        <v>0</v>
      </c>
      <c r="L235" s="23">
        <f t="shared" si="203"/>
        <v>0</v>
      </c>
      <c r="M235" s="10">
        <v>0.3</v>
      </c>
      <c r="N235" s="23">
        <f t="shared" si="209"/>
        <v>9.8062799999999992</v>
      </c>
      <c r="O235" s="23">
        <f t="shared" si="210"/>
        <v>0.3</v>
      </c>
      <c r="P235" s="23">
        <f t="shared" si="204"/>
        <v>0</v>
      </c>
      <c r="Q235" s="7">
        <v>0.1</v>
      </c>
      <c r="R235" s="6">
        <f t="shared" si="205"/>
        <v>0.326876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198"/>
        <v>0</v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>
        <f t="shared" si="198"/>
        <v>0</v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>
        <f t="shared" si="198"/>
        <v>0</v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207</v>
      </c>
      <c r="C236" s="78" t="s">
        <v>57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3"/>
      <c r="C237" s="78" t="s">
        <v>177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4"/>
      <c r="C238" s="78" t="s">
        <v>99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79</v>
      </c>
      <c r="C239" s="78" t="s">
        <v>205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57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99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177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2" t="s">
        <v>80</v>
      </c>
      <c r="C243" s="78" t="s">
        <v>205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3"/>
      <c r="C244" s="78" t="s">
        <v>57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3"/>
      <c r="C245" s="78" t="s">
        <v>99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4"/>
      <c r="C246" s="78" t="s">
        <v>177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208</v>
      </c>
      <c r="C247" s="78" t="s">
        <v>176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177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174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64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181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81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99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57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209</v>
      </c>
      <c r="C255" s="29" t="s">
        <v>190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99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>
      <c r="A257" s="61">
        <v>30100057</v>
      </c>
      <c r="B257" s="123"/>
      <c r="C257" s="29" t="s">
        <v>82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>
      <c r="A258" s="61">
        <v>30100058</v>
      </c>
      <c r="B258" s="124"/>
      <c r="C258" s="29" t="s">
        <v>181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>
      <c r="A259" s="69">
        <v>30500001</v>
      </c>
      <c r="B259" s="122" t="s">
        <v>210</v>
      </c>
      <c r="C259" s="29" t="s">
        <v>191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>
      <c r="A260" s="69">
        <v>30500002</v>
      </c>
      <c r="B260" s="123"/>
      <c r="C260" s="29" t="s">
        <v>211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>
      <c r="A261" s="69">
        <v>30500003</v>
      </c>
      <c r="B261" s="123"/>
      <c r="C261" s="29" t="s">
        <v>212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>
      <c r="A262" s="69">
        <v>30500004</v>
      </c>
      <c r="B262" s="124"/>
      <c r="C262" s="29" t="s">
        <v>83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>
      <c r="A263" s="69">
        <v>30700005</v>
      </c>
      <c r="B263" s="122" t="s">
        <v>213</v>
      </c>
      <c r="C263" s="29" t="s">
        <v>191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>
      <c r="A264" s="69">
        <v>30700002</v>
      </c>
      <c r="B264" s="123"/>
      <c r="C264" s="29" t="s">
        <v>211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>
      <c r="A265" s="69">
        <v>30700003</v>
      </c>
      <c r="B265" s="123"/>
      <c r="C265" s="29" t="s">
        <v>212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>
      <c r="A266" s="69">
        <v>30700004</v>
      </c>
      <c r="B266" s="124"/>
      <c r="C266" s="29" t="s">
        <v>83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>
      <c r="A267" s="61">
        <v>30600009</v>
      </c>
      <c r="B267" s="122" t="s">
        <v>214</v>
      </c>
      <c r="C267" s="29" t="s">
        <v>215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>
      <c r="A268" s="61">
        <v>30600010</v>
      </c>
      <c r="B268" s="124"/>
      <c r="C268" s="29" t="s">
        <v>201</v>
      </c>
      <c r="D268" s="5">
        <v>147</v>
      </c>
      <c r="E268" s="22">
        <v>5.05</v>
      </c>
      <c r="F268" s="23">
        <f t="shared" si="200"/>
        <v>742.35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742.35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2.9693999999999998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7.4234999999999995E-2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>
      <c r="A269" s="61">
        <v>30400026</v>
      </c>
      <c r="B269" s="122" t="s">
        <v>216</v>
      </c>
      <c r="C269" s="29" t="s">
        <v>73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>
      <c r="A270" s="61">
        <v>30400027</v>
      </c>
      <c r="B270" s="123"/>
      <c r="C270" s="29" t="s">
        <v>185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>
      <c r="A271" s="61">
        <v>30400028</v>
      </c>
      <c r="B271" s="124"/>
      <c r="C271" s="29" t="s">
        <v>84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217</v>
      </c>
      <c r="C272" s="29" t="s">
        <v>73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23"/>
      <c r="C273" s="29" t="s">
        <v>190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customHeight="1">
      <c r="A274" s="61">
        <v>30400005</v>
      </c>
      <c r="B274" s="124"/>
      <c r="C274" s="29" t="s">
        <v>84</v>
      </c>
      <c r="D274" s="5">
        <v>313</v>
      </c>
      <c r="E274" s="22">
        <v>5.05</v>
      </c>
      <c r="F274" s="23">
        <f t="shared" si="200"/>
        <v>1580.6499999999999</v>
      </c>
      <c r="G274" s="43">
        <f>+'[2]24'!$L$86</f>
        <v>1814.3999999999999</v>
      </c>
      <c r="H274" s="23">
        <f t="shared" si="207"/>
        <v>0</v>
      </c>
      <c r="I274" s="23">
        <f t="shared" si="208"/>
        <v>0</v>
      </c>
      <c r="J274" s="23">
        <f t="shared" si="201"/>
        <v>1580.6499999999999</v>
      </c>
      <c r="K274" s="23">
        <f t="shared" si="202"/>
        <v>0</v>
      </c>
      <c r="L274" s="23">
        <f t="shared" si="203"/>
        <v>0</v>
      </c>
      <c r="M274" s="3">
        <v>0.8</v>
      </c>
      <c r="N274" s="23">
        <f t="shared" si="209"/>
        <v>12.645199999999999</v>
      </c>
      <c r="O274" s="23">
        <f t="shared" si="210"/>
        <v>0.8</v>
      </c>
      <c r="P274" s="23">
        <f t="shared" si="204"/>
        <v>0</v>
      </c>
      <c r="Q274" s="2">
        <v>0.1</v>
      </c>
      <c r="R274" s="6">
        <f t="shared" si="205"/>
        <v>0.15806500000000001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15"/>
        <v>0</v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>
        <f t="shared" si="215"/>
        <v>0</v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>
        <f t="shared" si="215"/>
        <v>0</v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>
      <c r="A275" s="61">
        <v>30300005</v>
      </c>
      <c r="B275" s="122" t="s">
        <v>218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>
      <c r="A276" s="61">
        <v>30300004</v>
      </c>
      <c r="B276" s="123"/>
      <c r="C276" s="29" t="s">
        <v>219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>
      <c r="A277" s="61">
        <v>30300006</v>
      </c>
      <c r="B277" s="124"/>
      <c r="C277" s="29" t="s">
        <v>56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85</v>
      </c>
      <c r="C278" s="29" t="s">
        <v>194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181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73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220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>
      <c r="A282" s="71">
        <v>30700007</v>
      </c>
      <c r="B282" s="122" t="s">
        <v>221</v>
      </c>
      <c r="C282" s="29" t="s">
        <v>222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>
      <c r="A283" s="71">
        <v>30700006</v>
      </c>
      <c r="B283" s="123"/>
      <c r="C283" s="29" t="s">
        <v>223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>
      <c r="A284" s="71">
        <v>30700008</v>
      </c>
      <c r="B284" s="123"/>
      <c r="C284" s="29" t="s">
        <v>186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>
      <c r="A285" s="71">
        <v>30700009</v>
      </c>
      <c r="B285" s="124"/>
      <c r="C285" s="29" t="s">
        <v>220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>
      <c r="A286" s="61">
        <v>30300002</v>
      </c>
      <c r="B286" s="122" t="s">
        <v>224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>
      <c r="A287" s="61">
        <v>30300001</v>
      </c>
      <c r="B287" s="123"/>
      <c r="C287" s="29" t="s">
        <v>219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56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225</v>
      </c>
      <c r="C289" s="29" t="s">
        <v>190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181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226</v>
      </c>
      <c r="C291" s="29" t="s">
        <v>56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172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190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227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228</v>
      </c>
      <c r="C295" s="30" t="s">
        <v>229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89</v>
      </c>
      <c r="C296" s="30" t="s">
        <v>90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91</v>
      </c>
      <c r="C297" s="30" t="s">
        <v>92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93</v>
      </c>
      <c r="C298" s="30" t="s">
        <v>94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230</v>
      </c>
      <c r="C299" s="30" t="s">
        <v>231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232</v>
      </c>
      <c r="C300" s="30" t="s">
        <v>231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233</v>
      </c>
      <c r="C301" s="30" t="s">
        <v>231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102</v>
      </c>
      <c r="C302" s="30" t="s">
        <v>103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104</v>
      </c>
      <c r="C303" s="30" t="s">
        <v>95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96</v>
      </c>
      <c r="C304" s="30" t="s">
        <v>95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235</v>
      </c>
      <c r="C305" s="29" t="s">
        <v>236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237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3251</v>
      </c>
      <c r="E307" s="43"/>
      <c r="F307" s="44">
        <f>SUM(F159:F306)</f>
        <v>16523.55</v>
      </c>
      <c r="G307" s="44">
        <f t="shared" ref="G307:J307" si="233">SUM(G159:G306)</f>
        <v>16683.560000000001</v>
      </c>
      <c r="H307" s="44">
        <f t="shared" si="233"/>
        <v>63.800000000000004</v>
      </c>
      <c r="I307" s="44">
        <f t="shared" si="233"/>
        <v>5</v>
      </c>
      <c r="J307" s="44">
        <f t="shared" si="233"/>
        <v>16587.350000000002</v>
      </c>
      <c r="K307" s="44">
        <f>IF(ISERROR(H307/J307*100),"0",(H307/J307*100))</f>
        <v>0.38463045634173026</v>
      </c>
      <c r="L307" s="44">
        <f>IF(ISERROR(I307/G307*100),"0",(I307/G307*100))</f>
        <v>2.9969622790339708E-2</v>
      </c>
      <c r="M307" s="45">
        <f>IF(ISERROR(N307/J307*100),"",(N307/J307*100))</f>
        <v>0.47679611270034089</v>
      </c>
      <c r="N307" s="44">
        <f>SUM(N159:N306)</f>
        <v>79.08784</v>
      </c>
      <c r="O307" s="44">
        <f>IF(ISERROR(M307-K307-L307),"0",(M307-K307-L307))</f>
        <v>6.2196033568270914E-2</v>
      </c>
      <c r="P307" s="44">
        <f>(S307+T307+U307+V307+W307+X307+Y307+Z307+AA307)/J307*1000</f>
        <v>0.24114762153086536</v>
      </c>
      <c r="Q307" s="46">
        <f>IF(ISERROR(R307/J307*1000),"",(R307/J307*1000))</f>
        <v>0.30856761327155929</v>
      </c>
      <c r="R307" s="44">
        <f>SUM(R159:R306)</f>
        <v>5.1183189999999996</v>
      </c>
      <c r="S307" s="44">
        <f t="shared" ref="S307:BO307" si="234">SUM(S159:S306)</f>
        <v>1</v>
      </c>
      <c r="T307" s="44">
        <f t="shared" si="234"/>
        <v>0</v>
      </c>
      <c r="U307" s="44">
        <f t="shared" si="234"/>
        <v>0</v>
      </c>
      <c r="V307" s="44">
        <f t="shared" si="234"/>
        <v>1</v>
      </c>
      <c r="W307" s="44">
        <f t="shared" si="234"/>
        <v>1</v>
      </c>
      <c r="X307" s="44">
        <f t="shared" si="234"/>
        <v>1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19.700000000000003</v>
      </c>
      <c r="AC307" s="44">
        <f t="shared" si="234"/>
        <v>10.799999999999999</v>
      </c>
      <c r="AD307" s="44">
        <f t="shared" si="234"/>
        <v>0</v>
      </c>
      <c r="AE307" s="44">
        <f t="shared" si="234"/>
        <v>0</v>
      </c>
      <c r="AF307" s="44">
        <f t="shared" si="234"/>
        <v>8.8000000000000007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</v>
      </c>
      <c r="AK307" s="44">
        <f t="shared" si="234"/>
        <v>0</v>
      </c>
      <c r="AL307" s="44">
        <f t="shared" si="234"/>
        <v>0</v>
      </c>
      <c r="AM307" s="44">
        <f t="shared" si="234"/>
        <v>20.100000000000001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4.4000000000000004</v>
      </c>
      <c r="AZ307" s="44">
        <f t="shared" si="234"/>
        <v>0</v>
      </c>
      <c r="BA307" s="44">
        <f t="shared" si="234"/>
        <v>0</v>
      </c>
      <c r="BB307" s="44">
        <f t="shared" si="234"/>
        <v>5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0.11876520360395121</v>
      </c>
      <c r="BQ307" s="47">
        <f>IF(ISERROR(AC307/$J$307*100),"",(AC307/$J$307*100))</f>
        <v>6.510985781333363E-2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5.305247673679038E-2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0</v>
      </c>
      <c r="BY307" s="47">
        <f t="shared" si="235"/>
        <v>0</v>
      </c>
      <c r="BZ307" s="47">
        <f t="shared" si="235"/>
        <v>0</v>
      </c>
      <c r="CA307" s="47">
        <f t="shared" si="235"/>
        <v>0.12117667981925986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2.652623836839519E-2</v>
      </c>
      <c r="CN307" s="47">
        <f t="shared" si="235"/>
        <v>0</v>
      </c>
      <c r="CO307" s="47">
        <f t="shared" si="235"/>
        <v>0</v>
      </c>
      <c r="CP307" s="47">
        <f t="shared" si="235"/>
        <v>3.0143452691358166E-2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2017-04-25T03:19:12Z</dcterms:modified>
</cp:coreProperties>
</file>