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G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G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G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G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G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G212"/>
  <c r="G307" s="1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G24"/>
  <c r="G152" s="1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BP5" i="87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FT24"/>
  <c r="FU24"/>
  <c r="FX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24"/>
  <c r="DP24" s="1"/>
  <c r="FV24" s="1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HF129"/>
  <c r="HG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68"/>
  <c r="FY68" s="1"/>
  <c r="DK152"/>
  <c r="DP152" s="1"/>
  <c r="FV152" s="1"/>
  <c r="DY156"/>
  <c r="EE162"/>
  <c r="DS24"/>
  <c r="FY24" s="1"/>
  <c r="N152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<sst xmlns="http://schemas.openxmlformats.org/spreadsheetml/2006/main" count="1021" uniqueCount="332">
  <si>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</si>
  <si>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</si>
  <si>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</si>
  <si>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</si>
  <si>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</si>
  <si>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</si>
  <si>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</si>
  <si>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</si>
  <si>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</si>
  <si>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</si>
  <si>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</si>
  <si>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</si>
  <si>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</si>
  <si>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</si>
  <si>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</si>
  <si>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</si>
  <si>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</si>
  <si>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</si>
  <si>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</si>
  <si>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</si>
  <si>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</si>
  <si>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</si>
  <si>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</si>
  <si>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</si>
  <si>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</si>
  <si>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</si>
  <si>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</si>
  <si>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</si>
  <si>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</si>
  <si>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</si>
  <si>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</si>
  <si>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</si>
  <si>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</si>
  <si>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</si>
  <si>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</si>
  <si>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</si>
  <si>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</si>
  <si>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</si>
  <si>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</si>
  <si>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</si>
  <si>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</si>
  <si>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</si>
  <si>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</si>
  <si>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</si>
  <si>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</si>
  <si>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</si>
  <si>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</si>
  <si>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</si>
  <si>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</si>
  <si>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</si>
  <si>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</si>
  <si>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</si>
  <si>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</si>
  <si>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</si>
  <si>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</si>
  <si>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偏膜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</si>
  <si>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</si>
  <si>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</si>
  <si>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</si>
  <si>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烧膜</t>
    <phoneticPr fontId="2" type="noConversion"/>
  </si>
  <si>
    <t>封口起泡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</si>
  <si>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</si>
  <si>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</si>
  <si>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</si>
  <si>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</si>
  <si>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字粒穿膜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</si>
  <si>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</si>
  <si>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</si>
  <si>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</si>
  <si>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</si>
  <si>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21g芝士布丁果冻</t>
    <phoneticPr fontId="1" type="noConversion"/>
  </si>
  <si>
    <t>蓝莓</t>
    <phoneticPr fontId="1" type="noConversion"/>
  </si>
  <si>
    <t>B</t>
    <phoneticPr fontId="1" type="noConversion"/>
  </si>
  <si>
    <t>185g什锦黄桃</t>
    <phoneticPr fontId="1" type="noConversion"/>
  </si>
  <si>
    <t>碎果、气泡、挂杯</t>
    <phoneticPr fontId="1" type="noConversion"/>
  </si>
  <si>
    <t>气泡</t>
    <phoneticPr fontId="1" type="noConversion"/>
  </si>
  <si>
    <t>200g什锦黄桃</t>
    <phoneticPr fontId="1" type="noConversion"/>
  </si>
  <si>
    <t>刮伤膜、挂杯、杂物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</si>
  <si>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</si>
  <si>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</si>
  <si>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</si>
  <si>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</si>
  <si>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</si>
  <si>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</si>
  <si>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</si>
  <si>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</si>
  <si>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</si>
  <si>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</si>
  <si>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</si>
  <si>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</si>
  <si>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</si>
  <si>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</si>
  <si>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</si>
  <si>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</si>
  <si>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</si>
  <si>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</si>
  <si>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</si>
  <si>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</si>
  <si>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</si>
  <si>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</si>
  <si>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</si>
  <si>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</si>
  <si>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挂杯</t>
    <phoneticPr fontId="2" type="noConversion"/>
  </si>
  <si>
    <t>长短不一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</si>
  <si>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</si>
  <si>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</si>
  <si>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</si>
  <si>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果肉不良</t>
    <phoneticPr fontId="2" type="noConversion"/>
  </si>
  <si>
    <t>净含量不足</t>
    <phoneticPr fontId="2" type="noConversion"/>
  </si>
  <si>
    <t>封口不严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</si>
  <si>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</si>
  <si>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</si>
  <si>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</si>
  <si>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</si>
  <si>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</si>
  <si>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</si>
  <si>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</si>
  <si>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</si>
  <si>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</si>
  <si>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</si>
  <si>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</si>
  <si>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</si>
  <si>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</si>
  <si>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</si>
  <si>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</si>
  <si>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</si>
  <si>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</si>
  <si>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</si>
  <si>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</si>
  <si>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</si>
  <si>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</si>
  <si>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</si>
  <si>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</si>
  <si>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</si>
  <si>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</si>
  <si>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</si>
  <si>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草莓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</si>
  <si>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</si>
  <si>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</si>
  <si>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</si>
  <si>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</si>
  <si>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</si>
  <si>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</si>
  <si>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</si>
  <si>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</si>
  <si>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</si>
  <si>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</si>
  <si>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</si>
  <si>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</si>
  <si>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香芋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</si>
  <si>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</si>
  <si>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</si>
  <si>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</si>
  <si>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</si>
  <si>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</si>
  <si>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</si>
  <si>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</si>
  <si>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</si>
  <si>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</si>
  <si>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</si>
  <si>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</si>
  <si>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</si>
  <si>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</si>
  <si>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</si>
  <si>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</si>
  <si>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</si>
  <si>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</si>
  <si>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</si>
  <si>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</si>
  <si>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</si>
  <si>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</si>
  <si>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</si>
  <si>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</si>
  <si>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</si>
  <si>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</si>
  <si>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</si>
  <si>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</si>
  <si>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</si>
  <si>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</si>
  <si>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</si>
  <si>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</si>
  <si>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</si>
  <si>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</si>
  <si>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</si>
  <si>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</si>
  <si>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</si>
  <si>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</si>
  <si>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</si>
  <si>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</si>
  <si>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</si>
  <si>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</si>
  <si>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</si>
  <si>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</si>
  <si>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</si>
  <si>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</si>
  <si>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</si>
  <si>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</si>
  <si>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</si>
  <si>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</si>
  <si>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</si>
  <si>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</si>
  <si>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</si>
  <si>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</si>
  <si>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</si>
  <si>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</si>
  <si>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</si>
  <si>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</si>
  <si>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</si>
  <si>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</si>
  <si>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</si>
  <si>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香橙</t>
    <phoneticPr fontId="1" type="noConversion"/>
  </si>
  <si>
    <t>135g胶原蛋白果汁果冻</t>
    <phoneticPr fontId="1" type="noConversion"/>
  </si>
  <si>
    <t>135g胶原蛋白果汁果冻</t>
    <phoneticPr fontId="1" type="noConversion"/>
  </si>
  <si>
    <t>蜂蜜柚子</t>
    <phoneticPr fontId="1" type="noConversion"/>
  </si>
  <si>
    <t>蜂蜜柚子</t>
    <phoneticPr fontId="1" type="noConversion"/>
  </si>
  <si>
    <t>冰糖雪梨</t>
    <phoneticPr fontId="1" type="noConversion"/>
  </si>
  <si>
    <t>冰糖雪梨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</si>
  <si>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</si>
  <si>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</si>
  <si>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</si>
  <si>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</si>
  <si>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</si>
  <si>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</si>
  <si>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</si>
  <si>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</si>
  <si>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</si>
  <si>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</si>
  <si>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</si>
  <si>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</si>
  <si>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</si>
  <si>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</si>
  <si>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</si>
  <si>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</si>
  <si>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</si>
  <si>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</si>
  <si>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</si>
  <si>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</si>
  <si>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</si>
  <si>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</si>
  <si>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</si>
  <si>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</si>
  <si>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</si>
  <si>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</si>
  <si>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</si>
  <si>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</si>
  <si>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</si>
  <si>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</si>
  <si>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</si>
  <si>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</si>
  <si>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</si>
  <si>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</si>
  <si>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</si>
  <si>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</si>
  <si>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</si>
  <si>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</si>
  <si>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</si>
  <si>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</si>
  <si>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</si>
  <si>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</si>
  <si>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</si>
  <si>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</si>
  <si>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</si>
  <si>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</si>
  <si>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</si>
  <si>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</si>
  <si>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</si>
  <si>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</si>
  <si>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</si>
  <si>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</si>
  <si>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</si>
  <si>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</si>
  <si>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</si>
  <si>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</si>
  <si>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</si>
  <si>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</si>
  <si>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</si>
  <si>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</si>
  <si>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</si>
  <si>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</si>
  <si>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</si>
  <si>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</si>
  <si>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</si>
  <si>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</si>
  <si>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</si>
  <si>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</si>
  <si>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</si>
  <si>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</si>
  <si>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</si>
  <si>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</si>
  <si>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</si>
  <si>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</si>
  <si>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</si>
  <si>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</si>
  <si>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</si>
  <si>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</si>
  <si>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</si>
  <si>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</si>
  <si>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</si>
  <si>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</si>
  <si>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</si>
  <si>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</si>
  <si>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</si>
  <si>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</si>
  <si>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</si>
  <si>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</si>
  <si>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</si>
  <si>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</si>
  <si>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</si>
  <si>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</si>
  <si>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</si>
  <si>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</si>
  <si>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</si>
  <si>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</si>
  <si>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含桔子果肉产品</t>
    <phoneticPr fontId="1" type="noConversion"/>
  </si>
  <si>
    <t>21g芝士布丁果冻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</si>
  <si>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</si>
  <si>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</si>
  <si>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</si>
  <si>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25g乳酸果冻</t>
    <phoneticPr fontId="2" type="noConversion"/>
  </si>
  <si>
    <t>其他</t>
    <phoneticPr fontId="1" type="noConversion"/>
  </si>
  <si>
    <t>合计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</si>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</sst>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14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3"/>
      <sheetName val="5"/>
      <sheetName val="6"/>
      <sheetName val="7"/>
      <sheetName val="8.9"/>
      <sheetName val="10"/>
      <sheetName val="11"/>
      <sheetName val="12"/>
      <sheetName val="13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2">
          <cell r="J152">
            <v>5303.1500000000005</v>
          </cell>
          <cell r="K152">
            <v>5.8455823425699813E-2</v>
          </cell>
          <cell r="L152">
            <v>0.22638775695010416</v>
          </cell>
          <cell r="M152">
            <v>0.28474067299623806</v>
          </cell>
          <cell r="P152">
            <v>0</v>
          </cell>
          <cell r="Q152">
            <v>0.15649378199749203</v>
          </cell>
        </row>
        <row r="307">
          <cell r="J307">
            <v>26806.579999999998</v>
          </cell>
          <cell r="K307">
            <v>0.33536542147487675</v>
          </cell>
          <cell r="L307">
            <v>9.0383224873463466E-2</v>
          </cell>
          <cell r="M307">
            <v>0.45254918755022094</v>
          </cell>
          <cell r="P307">
            <v>0.22382564280859404</v>
          </cell>
          <cell r="Q307">
            <v>0.28095228857989346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L39">
            <v>3312.9</v>
          </cell>
        </row>
        <row r="59">
          <cell r="L59">
            <v>4024</v>
          </cell>
        </row>
        <row r="64">
          <cell r="L64">
            <v>2536.8000000000002</v>
          </cell>
        </row>
        <row r="71">
          <cell r="L71">
            <v>4888</v>
          </cell>
        </row>
        <row r="73">
          <cell r="L73">
            <v>3910.4</v>
          </cell>
        </row>
        <row r="119">
          <cell r="L119">
            <v>2574.5</v>
          </cell>
        </row>
        <row r="120">
          <cell r="L120">
            <v>629.1</v>
          </cell>
        </row>
        <row r="121">
          <cell r="L121">
            <v>2472</v>
          </cell>
        </row>
        <row r="122">
          <cell r="L122">
            <v>1983.6000000000001</v>
          </cell>
        </row>
        <row r="123">
          <cell r="L123">
            <v>1322.4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90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+'[1]13'!$J$152</f>
        <v>5303.1500000000005</v>
      </c>
      <c r="C3" s="15">
        <f>+'[1]13'!$J$307</f>
        <v>26806.579999999998</v>
      </c>
      <c r="D3" s="90"/>
      <c r="E3" s="91"/>
      <c r="F3" s="94"/>
      <c r="G3" s="95"/>
      <c r="H3" s="55" t="s">
        <v>30</v>
      </c>
      <c r="I3" s="55" t="s">
        <v>31</v>
      </c>
      <c r="J3" s="85" t="s">
        <v>32</v>
      </c>
      <c r="K3" s="86"/>
      <c r="L3" s="55" t="s">
        <v>33</v>
      </c>
      <c r="M3" s="85" t="s">
        <v>34</v>
      </c>
      <c r="N3" s="86"/>
    </row>
    <row r="4" spans="1:14" s="17" customFormat="1" ht="33" customHeight="1">
      <c r="A4" s="13" t="s">
        <v>35</v>
      </c>
      <c r="B4" s="15">
        <f>+'[1]13'!$M$152</f>
        <v>0.28474067299623806</v>
      </c>
      <c r="C4" s="15">
        <f>+'[1]13'!$M$307</f>
        <v>0.45254918755022094</v>
      </c>
      <c r="D4" s="90"/>
      <c r="E4" s="77" t="s">
        <v>72</v>
      </c>
      <c r="F4" s="99" t="s">
        <v>73</v>
      </c>
      <c r="G4" s="99"/>
      <c r="H4" s="18">
        <v>0.8</v>
      </c>
      <c r="I4" s="18">
        <v>2.2599999999999998</v>
      </c>
      <c r="J4" s="85" t="s">
        <v>74</v>
      </c>
      <c r="K4" s="86"/>
      <c r="L4" s="18">
        <v>0.39</v>
      </c>
      <c r="M4" s="85" t="s">
        <v>75</v>
      </c>
      <c r="N4" s="86"/>
    </row>
    <row r="5" spans="1:14" s="17" customFormat="1" ht="33" customHeight="1">
      <c r="A5" s="13" t="s">
        <v>31</v>
      </c>
      <c r="B5" s="15">
        <f>+'[1]13'!$K$152</f>
        <v>5.8455823425699813E-2</v>
      </c>
      <c r="C5" s="15">
        <f>+'[1]13'!$K$307</f>
        <v>0.33536542147487675</v>
      </c>
      <c r="D5" s="90"/>
      <c r="E5" s="77" t="s">
        <v>72</v>
      </c>
      <c r="F5" s="99" t="s">
        <v>76</v>
      </c>
      <c r="G5" s="99"/>
      <c r="H5" s="18">
        <v>0.8</v>
      </c>
      <c r="I5" s="18">
        <v>1.9</v>
      </c>
      <c r="J5" s="85" t="s">
        <v>77</v>
      </c>
      <c r="K5" s="86"/>
      <c r="L5" s="18">
        <v>1.1100000000000001</v>
      </c>
      <c r="M5" s="85" t="s">
        <v>75</v>
      </c>
      <c r="N5" s="86"/>
    </row>
    <row r="6" spans="1:14" s="17" customFormat="1" ht="33" customHeight="1">
      <c r="A6" s="13" t="s">
        <v>36</v>
      </c>
      <c r="B6" s="15">
        <f>+'[1]13'!$L$152</f>
        <v>0.22638775695010416</v>
      </c>
      <c r="C6" s="15">
        <f>+'[1]13'!$L$307</f>
        <v>9.0383224873463466E-2</v>
      </c>
      <c r="D6" s="90"/>
      <c r="E6" s="76"/>
      <c r="F6" s="99"/>
      <c r="G6" s="99"/>
      <c r="H6" s="18"/>
      <c r="I6" s="18"/>
      <c r="J6" s="85"/>
      <c r="K6" s="86"/>
      <c r="L6" s="18"/>
      <c r="M6" s="85"/>
      <c r="N6" s="86"/>
    </row>
    <row r="7" spans="1:14" s="17" customFormat="1" ht="33" customHeight="1">
      <c r="A7" s="13" t="s">
        <v>37</v>
      </c>
      <c r="B7" s="15">
        <f>+B5+B6</f>
        <v>0.28484358037580398</v>
      </c>
      <c r="C7" s="15">
        <f>+C5+C6</f>
        <v>0.4257486463483402</v>
      </c>
      <c r="D7" s="90"/>
      <c r="E7" s="76"/>
      <c r="F7" s="87"/>
      <c r="G7" s="88"/>
      <c r="H7" s="18"/>
      <c r="I7" s="19"/>
      <c r="J7" s="85"/>
      <c r="K7" s="86"/>
      <c r="L7" s="18"/>
      <c r="M7" s="85"/>
      <c r="N7" s="86"/>
    </row>
    <row r="8" spans="1:14" s="17" customFormat="1" ht="33" customHeight="1">
      <c r="A8" s="13" t="s">
        <v>38</v>
      </c>
      <c r="B8" s="16">
        <f>+B7-B4</f>
        <v>1.0290737956591967E-4</v>
      </c>
      <c r="C8" s="16">
        <f>+C7-C4</f>
        <v>-2.6800541201880745E-2</v>
      </c>
      <c r="D8" s="90"/>
      <c r="E8" s="76"/>
      <c r="F8" s="87"/>
      <c r="G8" s="88"/>
      <c r="H8" s="18"/>
      <c r="I8" s="18"/>
      <c r="J8" s="85"/>
      <c r="K8" s="86"/>
      <c r="L8" s="18"/>
      <c r="M8" s="85"/>
      <c r="N8" s="86"/>
    </row>
    <row r="9" spans="1:14" s="17" customFormat="1" ht="33" customHeight="1">
      <c r="A9" s="12" t="s">
        <v>39</v>
      </c>
      <c r="B9" s="16">
        <f>+'[1]13'!$Q$152</f>
        <v>0.15649378199749203</v>
      </c>
      <c r="C9" s="16">
        <f>+'[1]13'!$Q$307</f>
        <v>0.28095228857989346</v>
      </c>
      <c r="D9" s="90"/>
      <c r="E9" s="75"/>
      <c r="F9" s="87"/>
      <c r="G9" s="88"/>
      <c r="H9" s="18"/>
      <c r="I9" s="18"/>
      <c r="J9" s="85"/>
      <c r="K9" s="86"/>
      <c r="L9" s="55"/>
      <c r="M9" s="85"/>
      <c r="N9" s="86"/>
    </row>
    <row r="10" spans="1:14" s="17" customFormat="1" ht="33" customHeight="1">
      <c r="A10" s="12" t="s">
        <v>43</v>
      </c>
      <c r="B10" s="16">
        <f>+'[1]13'!$P$152</f>
        <v>0</v>
      </c>
      <c r="C10" s="16">
        <f>+'[1]13'!$P$307</f>
        <v>0.22382564280859404</v>
      </c>
      <c r="D10" s="90"/>
      <c r="E10" s="75"/>
      <c r="F10" s="87"/>
      <c r="G10" s="88"/>
      <c r="H10" s="18"/>
      <c r="I10" s="18"/>
      <c r="J10" s="85"/>
      <c r="K10" s="86"/>
      <c r="L10" s="55"/>
      <c r="M10" s="85"/>
      <c r="N10" s="86"/>
    </row>
    <row r="11" spans="1:14" s="17" customFormat="1" ht="33" customHeight="1">
      <c r="A11" s="51"/>
      <c r="B11" s="51"/>
      <c r="C11" s="51"/>
      <c r="D11" s="90"/>
      <c r="E11" s="75"/>
      <c r="F11" s="87"/>
      <c r="G11" s="88"/>
      <c r="H11" s="18"/>
      <c r="I11" s="18"/>
      <c r="J11" s="85"/>
      <c r="K11" s="86"/>
      <c r="L11" s="55"/>
      <c r="M11" s="85"/>
      <c r="N11" s="86"/>
    </row>
    <row r="12" spans="1:14" s="17" customFormat="1" ht="33" customHeight="1">
      <c r="A12" s="12"/>
      <c r="B12" s="16"/>
      <c r="C12" s="16"/>
      <c r="D12" s="90"/>
      <c r="E12" s="75"/>
      <c r="F12" s="87"/>
      <c r="G12" s="88"/>
      <c r="H12" s="18"/>
      <c r="I12" s="18"/>
      <c r="J12" s="85"/>
      <c r="K12" s="86"/>
      <c r="L12" s="55"/>
      <c r="M12" s="85"/>
      <c r="N12" s="86"/>
    </row>
    <row r="13" spans="1:14" s="17" customFormat="1" ht="33" customHeight="1">
      <c r="A13" s="14"/>
      <c r="B13" s="16"/>
      <c r="C13" s="16"/>
      <c r="D13" s="90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90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90"/>
      <c r="E15" s="19" t="s">
        <v>42</v>
      </c>
      <c r="F15" s="20">
        <v>0</v>
      </c>
      <c r="G15" s="20">
        <v>2</v>
      </c>
      <c r="H15" s="20">
        <v>0</v>
      </c>
      <c r="I15" s="20">
        <v>0</v>
      </c>
      <c r="J15" s="20">
        <v>3</v>
      </c>
      <c r="K15" s="20">
        <v>0</v>
      </c>
      <c r="L15" s="20">
        <v>0</v>
      </c>
      <c r="M15" s="20">
        <v>0</v>
      </c>
      <c r="N15" s="20">
        <v>1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  <mergeCell ref="J6:K6"/>
    <mergeCell ref="J7:K7"/>
    <mergeCell ref="M8:N8"/>
    <mergeCell ref="M6:N6"/>
    <mergeCell ref="J8:K8"/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</mergeCells>
  <phoneticPr fontId="1" type="noConversion"/>
  <conditionalFormatting sqref="F16:M16 F14:N15">
    <cfRule type="cellIs" dxfId="14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154" sqref="D154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2" t="s">
        <v>78</v>
      </c>
      <c r="B1" s="102"/>
      <c r="C1" s="102"/>
      <c r="D1" s="102"/>
      <c r="BN1" t="s">
        <v>79</v>
      </c>
      <c r="DE1" s="102" t="s">
        <v>80</v>
      </c>
      <c r="DF1" s="102"/>
      <c r="DG1" s="102"/>
      <c r="DH1" s="102"/>
      <c r="FR1" t="s">
        <v>79</v>
      </c>
    </row>
    <row r="2" spans="1:215" s="33" customFormat="1" ht="26.25" customHeight="1">
      <c r="A2" s="103" t="s">
        <v>81</v>
      </c>
      <c r="B2" s="105" t="s">
        <v>0</v>
      </c>
      <c r="C2" s="107" t="s">
        <v>1</v>
      </c>
      <c r="D2" s="109" t="s">
        <v>2</v>
      </c>
      <c r="E2" s="111" t="s">
        <v>3</v>
      </c>
      <c r="F2" s="113" t="s">
        <v>82</v>
      </c>
      <c r="G2" s="113" t="s">
        <v>83</v>
      </c>
      <c r="H2" s="115" t="s">
        <v>84</v>
      </c>
      <c r="I2" s="115" t="s">
        <v>85</v>
      </c>
      <c r="J2" s="115" t="s">
        <v>4</v>
      </c>
      <c r="K2" s="132" t="s">
        <v>86</v>
      </c>
      <c r="L2" s="120" t="s">
        <v>87</v>
      </c>
      <c r="M2" s="134" t="s">
        <v>5</v>
      </c>
      <c r="N2" s="136" t="s">
        <v>6</v>
      </c>
      <c r="O2" s="113" t="s">
        <v>7</v>
      </c>
      <c r="P2" s="120" t="s">
        <v>10</v>
      </c>
      <c r="Q2" s="125" t="s">
        <v>9</v>
      </c>
      <c r="R2" s="127" t="s">
        <v>8</v>
      </c>
      <c r="S2" s="129" t="s">
        <v>11</v>
      </c>
      <c r="T2" s="130"/>
      <c r="U2" s="130"/>
      <c r="V2" s="130"/>
      <c r="W2" s="130"/>
      <c r="X2" s="130"/>
      <c r="Y2" s="130"/>
      <c r="Z2" s="130"/>
      <c r="AA2" s="131"/>
      <c r="AB2" s="117" t="s">
        <v>88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89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9" t="s">
        <v>90</v>
      </c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 t="s">
        <v>91</v>
      </c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E2" s="103" t="s">
        <v>81</v>
      </c>
      <c r="DF2" s="105" t="s">
        <v>0</v>
      </c>
      <c r="DG2" s="107" t="s">
        <v>1</v>
      </c>
      <c r="DH2" s="109" t="s">
        <v>2</v>
      </c>
      <c r="DI2" s="113" t="s">
        <v>3</v>
      </c>
      <c r="DJ2" s="113" t="s">
        <v>82</v>
      </c>
      <c r="DK2" s="113" t="s">
        <v>83</v>
      </c>
      <c r="DL2" s="115" t="s">
        <v>84</v>
      </c>
      <c r="DM2" s="115" t="s">
        <v>85</v>
      </c>
      <c r="DN2" s="115" t="s">
        <v>4</v>
      </c>
      <c r="DO2" s="132" t="s">
        <v>86</v>
      </c>
      <c r="DP2" s="120" t="s">
        <v>87</v>
      </c>
      <c r="DQ2" s="134" t="s">
        <v>5</v>
      </c>
      <c r="DR2" s="136" t="s">
        <v>6</v>
      </c>
      <c r="DS2" s="113" t="s">
        <v>7</v>
      </c>
      <c r="DT2" s="120" t="s">
        <v>10</v>
      </c>
      <c r="DU2" s="125" t="s">
        <v>9</v>
      </c>
      <c r="DV2" s="127" t="s">
        <v>8</v>
      </c>
      <c r="DW2" s="129" t="s">
        <v>11</v>
      </c>
      <c r="DX2" s="130"/>
      <c r="DY2" s="130"/>
      <c r="DZ2" s="130"/>
      <c r="EA2" s="130"/>
      <c r="EB2" s="130"/>
      <c r="EC2" s="130"/>
      <c r="ED2" s="130"/>
      <c r="EE2" s="131"/>
      <c r="EF2" s="117" t="s">
        <v>88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89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9" t="s">
        <v>90</v>
      </c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 t="s">
        <v>91</v>
      </c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</row>
    <row r="3" spans="1:215" s="33" customFormat="1" ht="36" customHeight="1">
      <c r="A3" s="104"/>
      <c r="B3" s="106"/>
      <c r="C3" s="108"/>
      <c r="D3" s="110"/>
      <c r="E3" s="112"/>
      <c r="F3" s="114"/>
      <c r="G3" s="114"/>
      <c r="H3" s="116"/>
      <c r="I3" s="116"/>
      <c r="J3" s="116"/>
      <c r="K3" s="133"/>
      <c r="L3" s="121"/>
      <c r="M3" s="135"/>
      <c r="N3" s="137"/>
      <c r="O3" s="114"/>
      <c r="P3" s="121"/>
      <c r="Q3" s="126"/>
      <c r="R3" s="128"/>
      <c r="S3" s="34" t="s">
        <v>12</v>
      </c>
      <c r="T3" s="34" t="s">
        <v>13</v>
      </c>
      <c r="U3" s="34" t="s">
        <v>92</v>
      </c>
      <c r="V3" s="34" t="s">
        <v>93</v>
      </c>
      <c r="W3" s="34" t="s">
        <v>94</v>
      </c>
      <c r="X3" s="34" t="s">
        <v>95</v>
      </c>
      <c r="Y3" s="34" t="s">
        <v>96</v>
      </c>
      <c r="Z3" s="34" t="s">
        <v>97</v>
      </c>
      <c r="AA3" s="34" t="s">
        <v>98</v>
      </c>
      <c r="AB3" s="35" t="s">
        <v>99</v>
      </c>
      <c r="AC3" s="25" t="s">
        <v>100</v>
      </c>
      <c r="AD3" s="25" t="s">
        <v>101</v>
      </c>
      <c r="AE3" s="25" t="s">
        <v>55</v>
      </c>
      <c r="AF3" s="35" t="s">
        <v>102</v>
      </c>
      <c r="AG3" s="25" t="s">
        <v>103</v>
      </c>
      <c r="AH3" s="25" t="s">
        <v>56</v>
      </c>
      <c r="AI3" s="35" t="s">
        <v>57</v>
      </c>
      <c r="AJ3" s="35" t="s">
        <v>58</v>
      </c>
      <c r="AK3" s="35" t="s">
        <v>104</v>
      </c>
      <c r="AL3" s="26" t="s">
        <v>105</v>
      </c>
      <c r="AM3" s="25" t="s">
        <v>106</v>
      </c>
      <c r="AN3" s="25" t="s">
        <v>59</v>
      </c>
      <c r="AO3" s="25" t="s">
        <v>107</v>
      </c>
      <c r="AP3" s="35" t="s">
        <v>60</v>
      </c>
      <c r="AQ3" s="36" t="s">
        <v>108</v>
      </c>
      <c r="AR3" s="35" t="s">
        <v>61</v>
      </c>
      <c r="AS3" s="35" t="s">
        <v>62</v>
      </c>
      <c r="AT3" s="35" t="s">
        <v>63</v>
      </c>
      <c r="AU3" s="35" t="s">
        <v>64</v>
      </c>
      <c r="AV3" s="25" t="s">
        <v>109</v>
      </c>
      <c r="AW3" s="25" t="s">
        <v>65</v>
      </c>
      <c r="AX3" s="25" t="s">
        <v>110</v>
      </c>
      <c r="AY3" s="25" t="s">
        <v>111</v>
      </c>
      <c r="AZ3" s="25" t="s">
        <v>112</v>
      </c>
      <c r="BA3" s="25" t="s">
        <v>66</v>
      </c>
      <c r="BB3" s="27" t="s">
        <v>100</v>
      </c>
      <c r="BC3" s="37" t="s">
        <v>101</v>
      </c>
      <c r="BD3" s="37" t="s">
        <v>55</v>
      </c>
      <c r="BE3" s="37" t="s">
        <v>67</v>
      </c>
      <c r="BF3" s="37" t="s">
        <v>59</v>
      </c>
      <c r="BG3" s="37" t="s">
        <v>102</v>
      </c>
      <c r="BH3" s="37" t="s">
        <v>56</v>
      </c>
      <c r="BI3" s="37" t="s">
        <v>68</v>
      </c>
      <c r="BJ3" s="37" t="s">
        <v>58</v>
      </c>
      <c r="BK3" s="37" t="s">
        <v>69</v>
      </c>
      <c r="BL3" s="37" t="s">
        <v>113</v>
      </c>
      <c r="BM3" s="37" t="s">
        <v>103</v>
      </c>
      <c r="BN3" s="37" t="s">
        <v>114</v>
      </c>
      <c r="BO3" s="37" t="s">
        <v>115</v>
      </c>
      <c r="BP3" s="35" t="s">
        <v>99</v>
      </c>
      <c r="BQ3" s="25" t="s">
        <v>100</v>
      </c>
      <c r="BR3" s="25" t="s">
        <v>101</v>
      </c>
      <c r="BS3" s="25" t="s">
        <v>55</v>
      </c>
      <c r="BT3" s="35" t="s">
        <v>102</v>
      </c>
      <c r="BU3" s="25" t="s">
        <v>103</v>
      </c>
      <c r="BV3" s="25" t="s">
        <v>56</v>
      </c>
      <c r="BW3" s="35" t="s">
        <v>57</v>
      </c>
      <c r="BX3" s="35" t="s">
        <v>58</v>
      </c>
      <c r="BY3" s="35" t="s">
        <v>104</v>
      </c>
      <c r="BZ3" s="26" t="s">
        <v>105</v>
      </c>
      <c r="CA3" s="25" t="s">
        <v>106</v>
      </c>
      <c r="CB3" s="25" t="s">
        <v>59</v>
      </c>
      <c r="CC3" s="25" t="s">
        <v>107</v>
      </c>
      <c r="CD3" s="35" t="s">
        <v>60</v>
      </c>
      <c r="CE3" s="36" t="s">
        <v>108</v>
      </c>
      <c r="CF3" s="35" t="s">
        <v>61</v>
      </c>
      <c r="CG3" s="35" t="s">
        <v>62</v>
      </c>
      <c r="CH3" s="35" t="s">
        <v>63</v>
      </c>
      <c r="CI3" s="35" t="s">
        <v>64</v>
      </c>
      <c r="CJ3" s="25" t="s">
        <v>109</v>
      </c>
      <c r="CK3" s="25" t="s">
        <v>65</v>
      </c>
      <c r="CL3" s="25" t="s">
        <v>110</v>
      </c>
      <c r="CM3" s="25" t="s">
        <v>111</v>
      </c>
      <c r="CN3" s="25" t="s">
        <v>112</v>
      </c>
      <c r="CO3" s="25" t="s">
        <v>66</v>
      </c>
      <c r="CP3" s="27" t="s">
        <v>100</v>
      </c>
      <c r="CQ3" s="37" t="s">
        <v>101</v>
      </c>
      <c r="CR3" s="37" t="s">
        <v>55</v>
      </c>
      <c r="CS3" s="37" t="s">
        <v>67</v>
      </c>
      <c r="CT3" s="37" t="s">
        <v>59</v>
      </c>
      <c r="CU3" s="37" t="s">
        <v>102</v>
      </c>
      <c r="CV3" s="37" t="s">
        <v>56</v>
      </c>
      <c r="CW3" s="37" t="s">
        <v>68</v>
      </c>
      <c r="CX3" s="37" t="s">
        <v>58</v>
      </c>
      <c r="CY3" s="37" t="s">
        <v>69</v>
      </c>
      <c r="CZ3" s="37" t="s">
        <v>113</v>
      </c>
      <c r="DA3" s="37" t="s">
        <v>103</v>
      </c>
      <c r="DB3" s="37" t="s">
        <v>114</v>
      </c>
      <c r="DC3" s="37" t="s">
        <v>115</v>
      </c>
      <c r="DE3" s="104"/>
      <c r="DF3" s="106"/>
      <c r="DG3" s="108"/>
      <c r="DH3" s="110"/>
      <c r="DI3" s="114"/>
      <c r="DJ3" s="114"/>
      <c r="DK3" s="114"/>
      <c r="DL3" s="116"/>
      <c r="DM3" s="116"/>
      <c r="DN3" s="116"/>
      <c r="DO3" s="133"/>
      <c r="DP3" s="121"/>
      <c r="DQ3" s="135"/>
      <c r="DR3" s="137"/>
      <c r="DS3" s="114"/>
      <c r="DT3" s="121"/>
      <c r="DU3" s="126"/>
      <c r="DV3" s="128"/>
      <c r="DW3" s="34" t="s">
        <v>12</v>
      </c>
      <c r="DX3" s="34" t="s">
        <v>13</v>
      </c>
      <c r="DY3" s="34" t="s">
        <v>92</v>
      </c>
      <c r="DZ3" s="34" t="s">
        <v>93</v>
      </c>
      <c r="EA3" s="34" t="s">
        <v>94</v>
      </c>
      <c r="EB3" s="34" t="s">
        <v>95</v>
      </c>
      <c r="EC3" s="34" t="s">
        <v>96</v>
      </c>
      <c r="ED3" s="34" t="s">
        <v>97</v>
      </c>
      <c r="EE3" s="34" t="s">
        <v>98</v>
      </c>
      <c r="EF3" s="35" t="s">
        <v>99</v>
      </c>
      <c r="EG3" s="25" t="s">
        <v>100</v>
      </c>
      <c r="EH3" s="25" t="s">
        <v>101</v>
      </c>
      <c r="EI3" s="25" t="s">
        <v>55</v>
      </c>
      <c r="EJ3" s="35" t="s">
        <v>102</v>
      </c>
      <c r="EK3" s="25" t="s">
        <v>103</v>
      </c>
      <c r="EL3" s="25" t="s">
        <v>56</v>
      </c>
      <c r="EM3" s="35" t="s">
        <v>57</v>
      </c>
      <c r="EN3" s="35" t="s">
        <v>58</v>
      </c>
      <c r="EO3" s="35" t="s">
        <v>104</v>
      </c>
      <c r="EP3" s="26" t="s">
        <v>105</v>
      </c>
      <c r="EQ3" s="25" t="s">
        <v>106</v>
      </c>
      <c r="ER3" s="25" t="s">
        <v>59</v>
      </c>
      <c r="ES3" s="25" t="s">
        <v>107</v>
      </c>
      <c r="ET3" s="35" t="s">
        <v>60</v>
      </c>
      <c r="EU3" s="36" t="s">
        <v>108</v>
      </c>
      <c r="EV3" s="35" t="s">
        <v>61</v>
      </c>
      <c r="EW3" s="35" t="s">
        <v>62</v>
      </c>
      <c r="EX3" s="35" t="s">
        <v>63</v>
      </c>
      <c r="EY3" s="35" t="s">
        <v>64</v>
      </c>
      <c r="EZ3" s="25" t="s">
        <v>109</v>
      </c>
      <c r="FA3" s="25" t="s">
        <v>65</v>
      </c>
      <c r="FB3" s="25" t="s">
        <v>110</v>
      </c>
      <c r="FC3" s="25" t="s">
        <v>111</v>
      </c>
      <c r="FD3" s="25" t="s">
        <v>112</v>
      </c>
      <c r="FE3" s="25" t="s">
        <v>66</v>
      </c>
      <c r="FF3" s="27" t="s">
        <v>100</v>
      </c>
      <c r="FG3" s="37" t="s">
        <v>101</v>
      </c>
      <c r="FH3" s="37" t="s">
        <v>55</v>
      </c>
      <c r="FI3" s="37" t="s">
        <v>67</v>
      </c>
      <c r="FJ3" s="37" t="s">
        <v>59</v>
      </c>
      <c r="FK3" s="37" t="s">
        <v>102</v>
      </c>
      <c r="FL3" s="37" t="s">
        <v>56</v>
      </c>
      <c r="FM3" s="37" t="s">
        <v>68</v>
      </c>
      <c r="FN3" s="37" t="s">
        <v>58</v>
      </c>
      <c r="FO3" s="37" t="s">
        <v>69</v>
      </c>
      <c r="FP3" s="37" t="s">
        <v>113</v>
      </c>
      <c r="FQ3" s="37" t="s">
        <v>103</v>
      </c>
      <c r="FR3" s="37" t="s">
        <v>114</v>
      </c>
      <c r="FS3" s="37" t="s">
        <v>62</v>
      </c>
      <c r="FT3" s="35" t="s">
        <v>99</v>
      </c>
      <c r="FU3" s="25" t="s">
        <v>100</v>
      </c>
      <c r="FV3" s="25" t="s">
        <v>101</v>
      </c>
      <c r="FW3" s="25" t="s">
        <v>55</v>
      </c>
      <c r="FX3" s="35" t="s">
        <v>102</v>
      </c>
      <c r="FY3" s="25" t="s">
        <v>103</v>
      </c>
      <c r="FZ3" s="25" t="s">
        <v>56</v>
      </c>
      <c r="GA3" s="35" t="s">
        <v>57</v>
      </c>
      <c r="GB3" s="35" t="s">
        <v>58</v>
      </c>
      <c r="GC3" s="35" t="s">
        <v>104</v>
      </c>
      <c r="GD3" s="26" t="s">
        <v>105</v>
      </c>
      <c r="GE3" s="25" t="s">
        <v>106</v>
      </c>
      <c r="GF3" s="25" t="s">
        <v>59</v>
      </c>
      <c r="GG3" s="25" t="s">
        <v>107</v>
      </c>
      <c r="GH3" s="35" t="s">
        <v>60</v>
      </c>
      <c r="GI3" s="36" t="s">
        <v>108</v>
      </c>
      <c r="GJ3" s="35" t="s">
        <v>61</v>
      </c>
      <c r="GK3" s="35" t="s">
        <v>62</v>
      </c>
      <c r="GL3" s="35" t="s">
        <v>63</v>
      </c>
      <c r="GM3" s="35" t="s">
        <v>64</v>
      </c>
      <c r="GN3" s="25" t="s">
        <v>109</v>
      </c>
      <c r="GO3" s="25" t="s">
        <v>65</v>
      </c>
      <c r="GP3" s="25" t="s">
        <v>110</v>
      </c>
      <c r="GQ3" s="25" t="s">
        <v>111</v>
      </c>
      <c r="GR3" s="25" t="s">
        <v>112</v>
      </c>
      <c r="GS3" s="25" t="s">
        <v>66</v>
      </c>
      <c r="GT3" s="27" t="s">
        <v>100</v>
      </c>
      <c r="GU3" s="37" t="s">
        <v>101</v>
      </c>
      <c r="GV3" s="37" t="s">
        <v>55</v>
      </c>
      <c r="GW3" s="37" t="s">
        <v>67</v>
      </c>
      <c r="GX3" s="37" t="s">
        <v>59</v>
      </c>
      <c r="GY3" s="37" t="s">
        <v>102</v>
      </c>
      <c r="GZ3" s="37" t="s">
        <v>56</v>
      </c>
      <c r="HA3" s="37" t="s">
        <v>68</v>
      </c>
      <c r="HB3" s="37" t="s">
        <v>58</v>
      </c>
      <c r="HC3" s="37" t="s">
        <v>69</v>
      </c>
      <c r="HD3" s="37" t="s">
        <v>113</v>
      </c>
      <c r="HE3" s="37" t="s">
        <v>103</v>
      </c>
      <c r="HF3" s="37" t="s">
        <v>114</v>
      </c>
      <c r="HG3" s="37" t="s">
        <v>62</v>
      </c>
    </row>
    <row r="4" spans="1:215" s="33" customFormat="1" ht="15.75" hidden="1" customHeight="1">
      <c r="A4" s="61">
        <v>30501005</v>
      </c>
      <c r="B4" s="105" t="s">
        <v>70</v>
      </c>
      <c r="C4" s="83" t="s">
        <v>71</v>
      </c>
      <c r="D4" s="84"/>
      <c r="E4" s="62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5" t="s">
        <v>70</v>
      </c>
      <c r="DG4" s="83" t="s">
        <v>71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6"/>
      <c r="C5" s="83" t="s">
        <v>116</v>
      </c>
      <c r="D5" s="84"/>
      <c r="E5" s="62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6"/>
      <c r="DG5" s="83" t="s">
        <v>116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2" t="s">
        <v>117</v>
      </c>
      <c r="C6" s="78" t="s">
        <v>118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2" t="s">
        <v>119</v>
      </c>
      <c r="DG6" s="78" t="s">
        <v>118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3"/>
      <c r="C7" s="78" t="s">
        <v>120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3"/>
      <c r="DG7" s="78" t="s">
        <v>120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3"/>
      <c r="C8" s="78" t="s">
        <v>121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3"/>
      <c r="DG8" s="78" t="s">
        <v>121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23"/>
      <c r="C9" s="78" t="s">
        <v>122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3"/>
      <c r="DG9" s="78" t="s">
        <v>122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24"/>
      <c r="C10" s="78" t="s">
        <v>123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4"/>
      <c r="DG10" s="78" t="s">
        <v>123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2" t="s">
        <v>124</v>
      </c>
      <c r="C11" s="78" t="s">
        <v>125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2" t="s">
        <v>124</v>
      </c>
      <c r="DG11" s="78" t="s">
        <v>125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3"/>
      <c r="C12" s="78" t="s">
        <v>127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3"/>
      <c r="DG12" s="78" t="s">
        <v>127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4"/>
      <c r="C13" s="78" t="s">
        <v>129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4"/>
      <c r="DG13" s="78" t="s">
        <v>129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8" t="s">
        <v>130</v>
      </c>
      <c r="C14" s="78" t="s">
        <v>123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8" t="s">
        <v>130</v>
      </c>
      <c r="DG14" s="78" t="s">
        <v>123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8"/>
      <c r="C15" s="78" t="s">
        <v>131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8"/>
      <c r="DG15" s="78" t="s">
        <v>131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8"/>
      <c r="C16" s="78" t="s">
        <v>132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8"/>
      <c r="DG16" s="78" t="s">
        <v>132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8"/>
      <c r="C17" s="78" t="s">
        <v>133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8"/>
      <c r="DG17" s="78" t="s">
        <v>133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2" t="s">
        <v>134</v>
      </c>
      <c r="C18" s="78" t="s">
        <v>133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2" t="s">
        <v>134</v>
      </c>
      <c r="DG18" s="78" t="s">
        <v>133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3"/>
      <c r="C19" s="78" t="s">
        <v>135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3"/>
      <c r="DG19" s="78" t="s">
        <v>135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4"/>
      <c r="C20" s="78" t="s">
        <v>136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4"/>
      <c r="DG20" s="78" t="s">
        <v>136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2" t="s">
        <v>137</v>
      </c>
      <c r="C21" s="78" t="s">
        <v>138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2" t="s">
        <v>137</v>
      </c>
      <c r="DG21" s="78" t="s">
        <v>138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3"/>
      <c r="C22" s="78" t="s">
        <v>140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3"/>
      <c r="DG22" s="78" t="s">
        <v>140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3"/>
      <c r="C23" s="78" t="s">
        <v>141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3"/>
      <c r="DG23" s="78" t="s">
        <v>141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customHeight="1">
      <c r="A24" s="61">
        <v>30100018</v>
      </c>
      <c r="B24" s="124"/>
      <c r="C24" s="78" t="s">
        <v>142</v>
      </c>
      <c r="D24" s="5">
        <v>595</v>
      </c>
      <c r="E24" s="22">
        <v>5.03</v>
      </c>
      <c r="F24" s="23">
        <f t="shared" si="0"/>
        <v>2992.8500000000004</v>
      </c>
      <c r="G24" s="23">
        <f>+'[2]13'!$L$39</f>
        <v>3312.9</v>
      </c>
      <c r="H24" s="23">
        <f t="shared" si="1"/>
        <v>3.1</v>
      </c>
      <c r="I24" s="23">
        <f t="shared" si="2"/>
        <v>7.5</v>
      </c>
      <c r="J24" s="23">
        <f t="shared" si="3"/>
        <v>2995.9500000000003</v>
      </c>
      <c r="K24" s="23">
        <f t="shared" si="4"/>
        <v>0.10347302191291577</v>
      </c>
      <c r="L24" s="23">
        <f t="shared" si="5"/>
        <v>0.22638775695010416</v>
      </c>
      <c r="M24" s="10">
        <v>0.35</v>
      </c>
      <c r="N24" s="23">
        <f t="shared" si="6"/>
        <v>10.485825</v>
      </c>
      <c r="O24" s="23">
        <f t="shared" si="7"/>
        <v>2.0139221136980051E-2</v>
      </c>
      <c r="P24" s="23">
        <f t="shared" si="8"/>
        <v>0</v>
      </c>
      <c r="Q24" s="7">
        <v>0.2</v>
      </c>
      <c r="R24" s="6">
        <f t="shared" si="9"/>
        <v>0.59919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>
        <v>3.1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>
        <v>7.5</v>
      </c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>
        <f t="shared" si="38"/>
        <v>0</v>
      </c>
      <c r="BQ24" s="4">
        <f t="shared" si="38"/>
        <v>2995.9500000000003</v>
      </c>
      <c r="BR24" s="4">
        <f t="shared" si="38"/>
        <v>0</v>
      </c>
      <c r="BS24" s="4">
        <f t="shared" si="38"/>
        <v>0</v>
      </c>
      <c r="BT24" s="4">
        <f t="shared" si="38"/>
        <v>0</v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>
        <f t="shared" si="38"/>
        <v>0</v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>
        <f t="shared" si="36"/>
        <v>0</v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4"/>
      <c r="DG24" s="78" t="s">
        <v>142</v>
      </c>
      <c r="DH24" s="5">
        <f t="shared" si="13"/>
        <v>595</v>
      </c>
      <c r="DI24" s="24">
        <v>5.03</v>
      </c>
      <c r="DJ24" s="23">
        <f t="shared" si="14"/>
        <v>2992.8500000000004</v>
      </c>
      <c r="DK24" s="23">
        <f t="shared" si="15"/>
        <v>3312.9</v>
      </c>
      <c r="DL24" s="23">
        <f t="shared" si="16"/>
        <v>3.1</v>
      </c>
      <c r="DM24" s="23">
        <f t="shared" si="17"/>
        <v>7.5</v>
      </c>
      <c r="DN24" s="23">
        <f t="shared" si="18"/>
        <v>2995.9500000000003</v>
      </c>
      <c r="DO24" s="23">
        <f t="shared" si="19"/>
        <v>0.10347302191291577</v>
      </c>
      <c r="DP24" s="23">
        <f t="shared" si="20"/>
        <v>0.22638775695010416</v>
      </c>
      <c r="DQ24" s="10">
        <v>0.35</v>
      </c>
      <c r="DR24" s="23">
        <f t="shared" si="21"/>
        <v>10.485825</v>
      </c>
      <c r="DS24" s="23">
        <f t="shared" si="22"/>
        <v>2.0139221136980051E-2</v>
      </c>
      <c r="DT24" s="23">
        <f t="shared" si="23"/>
        <v>0</v>
      </c>
      <c r="DU24" s="7">
        <v>0.2</v>
      </c>
      <c r="DV24" s="6">
        <f t="shared" si="24"/>
        <v>0.59919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3.1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7.5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>
        <f t="shared" si="40"/>
        <v>0</v>
      </c>
      <c r="FU24" s="4">
        <f t="shared" si="40"/>
        <v>2995.9500000000003</v>
      </c>
      <c r="FV24" s="4">
        <f t="shared" si="40"/>
        <v>0</v>
      </c>
      <c r="FW24" s="4">
        <f t="shared" si="40"/>
        <v>0</v>
      </c>
      <c r="FX24" s="4">
        <f t="shared" si="40"/>
        <v>0</v>
      </c>
      <c r="FY24" s="4">
        <f t="shared" si="40"/>
        <v>0</v>
      </c>
      <c r="FZ24" s="4" t="str">
        <f t="shared" si="40"/>
        <v/>
      </c>
      <c r="GA24" s="4">
        <f t="shared" si="40"/>
        <v>0</v>
      </c>
      <c r="GB24" s="4">
        <f t="shared" si="40"/>
        <v>0</v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>
        <f t="shared" si="37"/>
        <v>0</v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1" t="s">
        <v>143</v>
      </c>
      <c r="C25" s="78" t="s">
        <v>144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1" t="s">
        <v>143</v>
      </c>
      <c r="DG25" s="78" t="s">
        <v>144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8" t="s">
        <v>145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8" t="s">
        <v>145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8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8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9" t="s">
        <v>146</v>
      </c>
      <c r="C28" s="78" t="s">
        <v>147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9" t="s">
        <v>146</v>
      </c>
      <c r="DG28" s="78" t="s">
        <v>147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40"/>
      <c r="C29" s="78" t="s">
        <v>136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40"/>
      <c r="DG29" s="78" t="s">
        <v>136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40"/>
      <c r="C30" s="78" t="s">
        <v>135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40"/>
      <c r="DG30" s="78" t="s">
        <v>135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41"/>
      <c r="C31" s="78" t="s">
        <v>133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41"/>
      <c r="DG31" s="78" t="s">
        <v>133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2" t="s">
        <v>148</v>
      </c>
      <c r="C32" s="78" t="s">
        <v>149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2" t="s">
        <v>148</v>
      </c>
      <c r="DG32" s="78" t="s">
        <v>149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3"/>
      <c r="C33" s="78" t="s">
        <v>150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3"/>
      <c r="DG33" s="78" t="s">
        <v>150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3"/>
      <c r="C34" s="78" t="s">
        <v>135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3"/>
      <c r="DG34" s="78" t="s">
        <v>135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4"/>
      <c r="C35" s="78" t="s">
        <v>151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4"/>
      <c r="DG35" s="78" t="s">
        <v>151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2" t="s">
        <v>152</v>
      </c>
      <c r="C36" s="78" t="s">
        <v>153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2" t="s">
        <v>152</v>
      </c>
      <c r="DG36" s="78" t="s">
        <v>153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3"/>
      <c r="C37" s="78" t="s">
        <v>129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3"/>
      <c r="DG37" s="78" t="s">
        <v>129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3"/>
      <c r="C38" s="78" t="s">
        <v>155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3"/>
      <c r="DG38" s="78" t="s">
        <v>155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3"/>
      <c r="C39" s="78" t="s">
        <v>156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3"/>
      <c r="DG39" s="78" t="s">
        <v>156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4"/>
      <c r="C40" s="78" t="s">
        <v>157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4"/>
      <c r="DG40" s="78" t="s">
        <v>157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2" t="s">
        <v>158</v>
      </c>
      <c r="C41" s="78" t="s">
        <v>131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2" t="s">
        <v>158</v>
      </c>
      <c r="DG41" s="78" t="s">
        <v>131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4"/>
      <c r="C42" s="78" t="s">
        <v>159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4"/>
      <c r="DG42" s="78" t="s">
        <v>159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9" t="s">
        <v>160</v>
      </c>
      <c r="C43" s="78" t="s">
        <v>161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9" t="s">
        <v>160</v>
      </c>
      <c r="DG43" s="78" t="s">
        <v>161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22" t="s">
        <v>162</v>
      </c>
      <c r="C44" s="78" t="s">
        <v>163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2" t="s">
        <v>162</v>
      </c>
      <c r="DG44" s="78" t="s">
        <v>163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3"/>
      <c r="C45" s="78" t="s">
        <v>133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3"/>
      <c r="DG45" s="78" t="s">
        <v>133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2" t="s">
        <v>164</v>
      </c>
      <c r="C46" s="78" t="s">
        <v>133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2" t="s">
        <v>164</v>
      </c>
      <c r="DG46" s="78" t="s">
        <v>133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4"/>
      <c r="C47" s="78" t="s">
        <v>131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4"/>
      <c r="DG47" s="78" t="s">
        <v>131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23" t="s">
        <v>165</v>
      </c>
      <c r="C48" s="78" t="s">
        <v>151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3" t="s">
        <v>165</v>
      </c>
      <c r="DG48" s="78" t="s">
        <v>151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4"/>
      <c r="C49" s="78" t="s">
        <v>166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4"/>
      <c r="DG49" s="78" t="s">
        <v>166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3" t="s">
        <v>167</v>
      </c>
      <c r="C50" s="78" t="s">
        <v>168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3" t="s">
        <v>167</v>
      </c>
      <c r="DG50" s="78" t="s">
        <v>168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4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4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2" t="s">
        <v>169</v>
      </c>
      <c r="C52" s="78" t="s">
        <v>170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2" t="s">
        <v>169</v>
      </c>
      <c r="DG52" s="78" t="s">
        <v>170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24"/>
      <c r="C53" s="78" t="s">
        <v>163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4"/>
      <c r="DG53" s="78" t="s">
        <v>163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2" t="s">
        <v>171</v>
      </c>
      <c r="C54" s="78" t="s">
        <v>172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2" t="s">
        <v>171</v>
      </c>
      <c r="DG54" s="78" t="s">
        <v>172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4"/>
      <c r="C55" s="78" t="s">
        <v>173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4"/>
      <c r="DG55" s="78" t="s">
        <v>173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1" t="s">
        <v>174</v>
      </c>
      <c r="C56" s="78" t="s">
        <v>170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1" t="s">
        <v>174</v>
      </c>
      <c r="DG56" s="78" t="s">
        <v>170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2" t="s">
        <v>175</v>
      </c>
      <c r="C57" s="78" t="s">
        <v>163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2" t="s">
        <v>175</v>
      </c>
      <c r="DG57" s="78" t="s">
        <v>163</v>
      </c>
      <c r="DH57" s="5">
        <f t="shared" si="13"/>
        <v>442</v>
      </c>
      <c r="DI57" s="24">
        <v>5.09</v>
      </c>
      <c r="DJ57" s="23">
        <f t="shared" si="14"/>
        <v>2249.7799999999997</v>
      </c>
      <c r="DK57" s="23">
        <f t="shared" si="15"/>
        <v>2574.5</v>
      </c>
      <c r="DL57" s="23">
        <f t="shared" si="16"/>
        <v>52</v>
      </c>
      <c r="DM57" s="23">
        <f t="shared" si="17"/>
        <v>10</v>
      </c>
      <c r="DN57" s="23">
        <f t="shared" si="18"/>
        <v>2301.7799999999997</v>
      </c>
      <c r="DO57" s="23">
        <f t="shared" si="19"/>
        <v>2.2591212018524796</v>
      </c>
      <c r="DP57" s="23">
        <f t="shared" si="20"/>
        <v>0.38842493688094776</v>
      </c>
      <c r="DQ57" s="10">
        <v>0.8</v>
      </c>
      <c r="DR57" s="23">
        <f t="shared" si="21"/>
        <v>18.414239999999999</v>
      </c>
      <c r="DS57" s="23">
        <f t="shared" si="22"/>
        <v>-1.8475461387334273</v>
      </c>
      <c r="DT57" s="23">
        <f t="shared" si="23"/>
        <v>0.43444638497163068</v>
      </c>
      <c r="DU57" s="7">
        <v>1</v>
      </c>
      <c r="DV57" s="6">
        <f t="shared" si="24"/>
        <v>2.3017799999999999</v>
      </c>
      <c r="DW57" s="5">
        <f t="shared" si="56"/>
        <v>0</v>
      </c>
      <c r="DX57" s="5">
        <f t="shared" si="56"/>
        <v>1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3.4</v>
      </c>
      <c r="EG57" s="54">
        <f t="shared" si="56"/>
        <v>12.5</v>
      </c>
      <c r="EH57" s="54">
        <f t="shared" si="56"/>
        <v>0</v>
      </c>
      <c r="EI57" s="54">
        <f t="shared" si="56"/>
        <v>0</v>
      </c>
      <c r="EJ57" s="54">
        <f t="shared" si="56"/>
        <v>9.6999999999999993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5.5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20.9</v>
      </c>
      <c r="FD57" s="54">
        <f t="shared" si="50"/>
        <v>0</v>
      </c>
      <c r="FE57" s="54">
        <f t="shared" si="50"/>
        <v>0</v>
      </c>
      <c r="FF57" s="54">
        <f t="shared" si="50"/>
        <v>10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>
        <f t="shared" si="62"/>
        <v>0.14771177089035445</v>
      </c>
      <c r="FU57" s="4">
        <f t="shared" si="62"/>
        <v>553.31249999999989</v>
      </c>
      <c r="FV57" s="4">
        <f t="shared" si="62"/>
        <v>0</v>
      </c>
      <c r="FW57" s="4">
        <f t="shared" si="59"/>
        <v>0</v>
      </c>
      <c r="FX57" s="4">
        <f t="shared" si="59"/>
        <v>52.676624177810218</v>
      </c>
      <c r="FY57" s="4">
        <f t="shared" si="59"/>
        <v>0</v>
      </c>
      <c r="FZ57" s="4">
        <f t="shared" si="59"/>
        <v>0</v>
      </c>
      <c r="GA57" s="4">
        <f t="shared" si="59"/>
        <v>0</v>
      </c>
      <c r="GB57" s="4">
        <f t="shared" si="59"/>
        <v>0</v>
      </c>
      <c r="GC57" s="4" t="str">
        <f t="shared" si="59"/>
        <v/>
      </c>
      <c r="GD57" s="4">
        <f t="shared" si="59"/>
        <v>0</v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>
        <f t="shared" si="59"/>
        <v>0</v>
      </c>
      <c r="GM57" s="4">
        <f t="shared" si="63"/>
        <v>0</v>
      </c>
      <c r="GN57" s="4" t="str">
        <f t="shared" si="63"/>
        <v/>
      </c>
      <c r="GO57" s="4" t="str">
        <f t="shared" si="63"/>
        <v/>
      </c>
      <c r="GP57" s="4">
        <f t="shared" si="63"/>
        <v>0</v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>
        <f t="shared" si="63"/>
        <v>0</v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4"/>
      <c r="C58" s="78" t="s">
        <v>170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4"/>
      <c r="DG58" s="78" t="s">
        <v>170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2" t="s">
        <v>176</v>
      </c>
      <c r="C59" s="78" t="s">
        <v>163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2" t="s">
        <v>176</v>
      </c>
      <c r="DG59" s="78" t="s">
        <v>163</v>
      </c>
      <c r="DH59" s="5">
        <f t="shared" si="13"/>
        <v>160</v>
      </c>
      <c r="DI59" s="24">
        <v>5</v>
      </c>
      <c r="DJ59" s="23">
        <f t="shared" si="14"/>
        <v>800</v>
      </c>
      <c r="DK59" s="23">
        <f t="shared" si="15"/>
        <v>629.1</v>
      </c>
      <c r="DL59" s="23">
        <f t="shared" si="16"/>
        <v>15.5</v>
      </c>
      <c r="DM59" s="23">
        <f t="shared" si="17"/>
        <v>7</v>
      </c>
      <c r="DN59" s="23">
        <f t="shared" si="18"/>
        <v>815.5</v>
      </c>
      <c r="DO59" s="23">
        <f t="shared" si="19"/>
        <v>1.9006744328632741</v>
      </c>
      <c r="DP59" s="23">
        <f t="shared" si="20"/>
        <v>1.1127006835161342</v>
      </c>
      <c r="DQ59" s="10">
        <v>0.8</v>
      </c>
      <c r="DR59" s="23">
        <f t="shared" si="21"/>
        <v>6.5240000000000009</v>
      </c>
      <c r="DS59" s="23">
        <f t="shared" si="22"/>
        <v>-2.2133751163794084</v>
      </c>
      <c r="DT59" s="23">
        <f t="shared" si="23"/>
        <v>1.226241569589209</v>
      </c>
      <c r="DU59" s="7">
        <v>1</v>
      </c>
      <c r="DV59" s="6">
        <f t="shared" si="24"/>
        <v>0.8155</v>
      </c>
      <c r="DW59" s="5">
        <f t="shared" si="56"/>
        <v>0</v>
      </c>
      <c r="DX59" s="5">
        <f t="shared" si="56"/>
        <v>1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3.3</v>
      </c>
      <c r="EG59" s="54">
        <f t="shared" si="56"/>
        <v>1.9</v>
      </c>
      <c r="EH59" s="54">
        <f t="shared" si="56"/>
        <v>0</v>
      </c>
      <c r="EI59" s="54">
        <f t="shared" si="56"/>
        <v>0</v>
      </c>
      <c r="EJ59" s="54">
        <f t="shared" si="56"/>
        <v>4.9000000000000004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5.4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7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>
        <f t="shared" si="62"/>
        <v>0.40465971796443895</v>
      </c>
      <c r="FU59" s="4">
        <f t="shared" si="62"/>
        <v>99.964516129032262</v>
      </c>
      <c r="FV59" s="4">
        <f t="shared" si="62"/>
        <v>0</v>
      </c>
      <c r="FW59" s="4">
        <f t="shared" si="59"/>
        <v>0</v>
      </c>
      <c r="FX59" s="4">
        <f t="shared" si="59"/>
        <v>75.107296137339048</v>
      </c>
      <c r="FY59" s="4">
        <f t="shared" si="59"/>
        <v>0</v>
      </c>
      <c r="FZ59" s="4">
        <f t="shared" si="59"/>
        <v>0</v>
      </c>
      <c r="GA59" s="4">
        <f t="shared" si="59"/>
        <v>0</v>
      </c>
      <c r="GB59" s="4">
        <f t="shared" si="59"/>
        <v>0</v>
      </c>
      <c r="GC59" s="4" t="str">
        <f t="shared" si="59"/>
        <v/>
      </c>
      <c r="GD59" s="4">
        <f t="shared" si="59"/>
        <v>0</v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>
        <f t="shared" si="59"/>
        <v>0</v>
      </c>
      <c r="GM59" s="4">
        <f t="shared" si="63"/>
        <v>0</v>
      </c>
      <c r="GN59" s="4" t="str">
        <f t="shared" si="63"/>
        <v/>
      </c>
      <c r="GO59" s="4" t="str">
        <f t="shared" si="63"/>
        <v/>
      </c>
      <c r="GP59" s="4">
        <f t="shared" si="63"/>
        <v>0</v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>
        <f t="shared" si="63"/>
        <v>0</v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4"/>
      <c r="C60" s="78" t="s">
        <v>170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4"/>
      <c r="DG60" s="78" t="s">
        <v>170</v>
      </c>
      <c r="DH60" s="5">
        <f t="shared" si="13"/>
        <v>450</v>
      </c>
      <c r="DI60" s="24">
        <v>5</v>
      </c>
      <c r="DJ60" s="23">
        <f t="shared" si="14"/>
        <v>2250</v>
      </c>
      <c r="DK60" s="23">
        <f t="shared" si="15"/>
        <v>2472</v>
      </c>
      <c r="DL60" s="23">
        <f t="shared" si="16"/>
        <v>22.4</v>
      </c>
      <c r="DM60" s="23">
        <f t="shared" si="17"/>
        <v>5</v>
      </c>
      <c r="DN60" s="23">
        <f t="shared" si="18"/>
        <v>2272.4</v>
      </c>
      <c r="DO60" s="23">
        <f t="shared" si="19"/>
        <v>0.98574194684034488</v>
      </c>
      <c r="DP60" s="23">
        <f t="shared" si="20"/>
        <v>0.20226537216828477</v>
      </c>
      <c r="DQ60" s="10">
        <v>1.2</v>
      </c>
      <c r="DR60" s="23">
        <f t="shared" si="21"/>
        <v>27.268800000000002</v>
      </c>
      <c r="DS60" s="23">
        <f t="shared" si="22"/>
        <v>1.1992680991370297E-2</v>
      </c>
      <c r="DT60" s="23">
        <f t="shared" si="23"/>
        <v>1.3201901073754621</v>
      </c>
      <c r="DU60" s="7">
        <v>1</v>
      </c>
      <c r="DV60" s="6">
        <f t="shared" si="24"/>
        <v>2.2724000000000002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2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1</v>
      </c>
      <c r="EF60" s="54">
        <f t="shared" si="56"/>
        <v>5.7</v>
      </c>
      <c r="EG60" s="54">
        <f t="shared" si="56"/>
        <v>2.4</v>
      </c>
      <c r="EH60" s="54">
        <f t="shared" si="56"/>
        <v>0</v>
      </c>
      <c r="EI60" s="54">
        <f t="shared" si="56"/>
        <v>0</v>
      </c>
      <c r="EJ60" s="54">
        <f t="shared" si="56"/>
        <v>7.8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6.5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5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>
        <f t="shared" si="62"/>
        <v>0.25083612040133779</v>
      </c>
      <c r="FU60" s="4">
        <f t="shared" si="62"/>
        <v>243.47142857142862</v>
      </c>
      <c r="FV60" s="4">
        <f t="shared" si="62"/>
        <v>0</v>
      </c>
      <c r="FW60" s="4">
        <f t="shared" si="59"/>
        <v>0</v>
      </c>
      <c r="FX60" s="4">
        <f t="shared" si="59"/>
        <v>28.604118993135007</v>
      </c>
      <c r="FY60" s="4">
        <f t="shared" si="59"/>
        <v>0</v>
      </c>
      <c r="FZ60" s="4">
        <f t="shared" si="59"/>
        <v>0</v>
      </c>
      <c r="GA60" s="4">
        <f t="shared" si="59"/>
        <v>0</v>
      </c>
      <c r="GB60" s="4">
        <f t="shared" si="59"/>
        <v>0</v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>
        <f t="shared" si="59"/>
        <v>0</v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>
        <f t="shared" si="59"/>
        <v>0</v>
      </c>
      <c r="GL60" s="4">
        <f t="shared" si="59"/>
        <v>0</v>
      </c>
      <c r="GM60" s="4">
        <f t="shared" si="63"/>
        <v>0</v>
      </c>
      <c r="GN60" s="4" t="str">
        <f t="shared" si="63"/>
        <v/>
      </c>
      <c r="GO60" s="4" t="str">
        <f t="shared" si="63"/>
        <v/>
      </c>
      <c r="GP60" s="4">
        <f t="shared" si="63"/>
        <v>0</v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>
        <f t="shared" si="63"/>
        <v>0</v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2" t="s">
        <v>177</v>
      </c>
      <c r="C61" s="78" t="s">
        <v>131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2" t="s">
        <v>177</v>
      </c>
      <c r="DG61" s="78" t="s">
        <v>131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3"/>
      <c r="C62" s="78" t="s">
        <v>151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3"/>
      <c r="DG62" s="78" t="s">
        <v>151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3"/>
      <c r="C63" s="81" t="s">
        <v>136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3"/>
      <c r="DG63" s="81" t="s">
        <v>136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2536.8000000000002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>
        <f t="shared" si="20"/>
        <v>0</v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4"/>
      <c r="C64" s="81" t="s">
        <v>178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4"/>
      <c r="DG64" s="81" t="s">
        <v>178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2" t="s">
        <v>179</v>
      </c>
      <c r="C65" s="78" t="s">
        <v>168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2" t="s">
        <v>179</v>
      </c>
      <c r="DG65" s="78" t="s">
        <v>168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4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4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2" t="s">
        <v>180</v>
      </c>
      <c r="C67" s="78" t="s">
        <v>131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2" t="s">
        <v>180</v>
      </c>
      <c r="DG67" s="78" t="s">
        <v>131</v>
      </c>
      <c r="DH67" s="5">
        <f t="shared" si="13"/>
        <v>80</v>
      </c>
      <c r="DI67" s="24">
        <v>5.03</v>
      </c>
      <c r="DJ67" s="23">
        <f t="shared" si="14"/>
        <v>402.40000000000003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402.40000000000003</v>
      </c>
      <c r="DO67" s="23">
        <f t="shared" si="19"/>
        <v>0</v>
      </c>
      <c r="DP67" s="23" t="str">
        <f t="shared" si="20"/>
        <v/>
      </c>
      <c r="DQ67" s="10">
        <v>0.4</v>
      </c>
      <c r="DR67" s="23">
        <f t="shared" si="21"/>
        <v>1.6096000000000004</v>
      </c>
      <c r="DS67" s="23" t="str">
        <f t="shared" si="22"/>
        <v/>
      </c>
      <c r="DT67" s="23">
        <f t="shared" si="23"/>
        <v>0</v>
      </c>
      <c r="DU67" s="7">
        <v>0.1</v>
      </c>
      <c r="DV67" s="6">
        <f t="shared" si="24"/>
        <v>4.0240000000000012E-2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>
        <f t="shared" si="62"/>
        <v>0</v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>
        <f t="shared" si="59"/>
        <v>0</v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>
        <f t="shared" si="59"/>
        <v>0</v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3"/>
      <c r="C68" s="78" t="s">
        <v>155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3"/>
      <c r="DG68" s="78" t="s">
        <v>155</v>
      </c>
      <c r="DH68" s="5">
        <f t="shared" ref="DH68:DH131" si="78">D68+D223</f>
        <v>344</v>
      </c>
      <c r="DI68" s="24">
        <v>5.03</v>
      </c>
      <c r="DJ68" s="23">
        <f t="shared" ref="DJ68:DJ131" si="79">DI68*DH68</f>
        <v>1730.3200000000002</v>
      </c>
      <c r="DK68" s="23">
        <f t="shared" ref="DK68:DK131" si="80">G68+G223</f>
        <v>4024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1730.3200000000002</v>
      </c>
      <c r="DO68" s="23">
        <f t="shared" ref="DO68:DO131" si="84">IF(ISERROR(DL68/DN68*100),"",(DL68/DN68*100))</f>
        <v>0</v>
      </c>
      <c r="DP68" s="23">
        <f t="shared" ref="DP68:DP131" si="85">IF(ISERROR(DM68/DK68*100),"",(DM68/DK68*100))</f>
        <v>0</v>
      </c>
      <c r="DQ68" s="10">
        <v>0.4</v>
      </c>
      <c r="DR68" s="23">
        <f t="shared" ref="DR68:DR131" si="86">DN68*DQ68/100</f>
        <v>6.9212800000000012</v>
      </c>
      <c r="DS68" s="23">
        <f t="shared" ref="DS68:DS131" si="87">IF(ISERROR(DQ68-DO68-DP68),"",(DQ68-DO68-DP68))</f>
        <v>0.4</v>
      </c>
      <c r="DT68" s="23">
        <f t="shared" ref="DT68:DT131" si="88">IF(ISERROR((DW68+DX68+DY68+DZ68+EA68+EB68+EC68+ED68+EE68)/DN68*1000),"",((DW68+DX68+DY68+DZ68+EA68+EB68+EC68+ED68+EE68)/DN68*1000))</f>
        <v>0.57792778214434326</v>
      </c>
      <c r="DU68" s="7">
        <v>0.1</v>
      </c>
      <c r="DV68" s="6">
        <f t="shared" ref="DV68:DV131" si="89">DU68*DN68/1000</f>
        <v>0.17303200000000005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1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>
        <f t="shared" si="62"/>
        <v>0</v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>
        <f t="shared" si="62"/>
        <v>0</v>
      </c>
      <c r="FY68" s="4">
        <f t="shared" si="62"/>
        <v>0</v>
      </c>
      <c r="FZ68" s="4">
        <f t="shared" si="62"/>
        <v>0</v>
      </c>
      <c r="GA68" s="4">
        <f t="shared" si="62"/>
        <v>0</v>
      </c>
      <c r="GB68" s="4">
        <f t="shared" si="62"/>
        <v>0</v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>
        <f t="shared" si="62"/>
        <v>0</v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4"/>
      <c r="C69" s="78" t="s">
        <v>172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4"/>
      <c r="DG69" s="78" t="s">
        <v>172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2" t="s">
        <v>181</v>
      </c>
      <c r="C70" s="38" t="s">
        <v>136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2" t="s">
        <v>181</v>
      </c>
      <c r="DG70" s="38" t="s">
        <v>136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3"/>
      <c r="C71" s="38" t="s">
        <v>131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3"/>
      <c r="DG71" s="38" t="s">
        <v>131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3"/>
      <c r="C72" s="38" t="s">
        <v>182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3"/>
      <c r="DG72" s="38" t="s">
        <v>182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4"/>
      <c r="C73" s="38" t="s">
        <v>183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4"/>
      <c r="DG73" s="38" t="s">
        <v>183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2" t="s">
        <v>184</v>
      </c>
      <c r="C74" s="38" t="s">
        <v>136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2" t="s">
        <v>184</v>
      </c>
      <c r="DG74" s="38" t="s">
        <v>136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3"/>
      <c r="C75" s="38" t="s">
        <v>131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3"/>
      <c r="DG75" s="38" t="s">
        <v>131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3"/>
      <c r="C76" s="38" t="s">
        <v>182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3"/>
      <c r="DG76" s="38" t="s">
        <v>182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4888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4"/>
      <c r="C77" s="38" t="s">
        <v>183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4"/>
      <c r="DG77" s="38" t="s">
        <v>183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3910.4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79" t="s">
        <v>185</v>
      </c>
      <c r="C78" s="38" t="s">
        <v>186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9" t="s">
        <v>185</v>
      </c>
      <c r="DG78" s="38" t="s">
        <v>186</v>
      </c>
      <c r="DH78" s="5">
        <f t="shared" si="78"/>
        <v>864</v>
      </c>
      <c r="DI78" s="39">
        <v>10</v>
      </c>
      <c r="DJ78" s="23">
        <f t="shared" si="79"/>
        <v>8640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8640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17.28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0.86399999999999999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2" t="s">
        <v>187</v>
      </c>
      <c r="C79" s="81" t="s">
        <v>135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2" t="s">
        <v>187</v>
      </c>
      <c r="DG79" s="81" t="s">
        <v>135</v>
      </c>
      <c r="DH79" s="5">
        <f t="shared" si="78"/>
        <v>888</v>
      </c>
      <c r="DI79" s="24">
        <v>5.0599999999999996</v>
      </c>
      <c r="DJ79" s="23">
        <f t="shared" si="79"/>
        <v>4493.28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4493.28</v>
      </c>
      <c r="DO79" s="23">
        <f t="shared" si="84"/>
        <v>0</v>
      </c>
      <c r="DP79" s="23" t="str">
        <f t="shared" si="85"/>
        <v/>
      </c>
      <c r="DQ79" s="10">
        <v>0.3</v>
      </c>
      <c r="DR79" s="23">
        <f t="shared" si="86"/>
        <v>13.479839999999999</v>
      </c>
      <c r="DS79" s="23" t="str">
        <f t="shared" si="87"/>
        <v/>
      </c>
      <c r="DT79" s="23">
        <f t="shared" si="88"/>
        <v>0</v>
      </c>
      <c r="DU79" s="7">
        <v>0.1</v>
      </c>
      <c r="DV79" s="6">
        <f t="shared" si="89"/>
        <v>0.44932799999999995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4"/>
      <c r="C80" s="78" t="s">
        <v>168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4"/>
      <c r="DG80" s="78" t="s">
        <v>168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2" t="s">
        <v>188</v>
      </c>
      <c r="C81" s="78" t="s">
        <v>131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2" t="s">
        <v>188</v>
      </c>
      <c r="DG81" s="78" t="s">
        <v>131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3"/>
      <c r="C82" s="78" t="s">
        <v>136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3"/>
      <c r="DG82" s="78" t="s">
        <v>136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4"/>
      <c r="C83" s="78" t="s">
        <v>151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4"/>
      <c r="DG83" s="78" t="s">
        <v>151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2" t="s">
        <v>189</v>
      </c>
      <c r="C84" s="78" t="s">
        <v>183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2" t="s">
        <v>189</v>
      </c>
      <c r="DG84" s="78" t="s">
        <v>183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3"/>
      <c r="C85" s="78" t="s">
        <v>131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3"/>
      <c r="DG85" s="78" t="s">
        <v>131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3"/>
      <c r="C86" s="78" t="s">
        <v>151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3"/>
      <c r="DG86" s="78" t="s">
        <v>151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4"/>
      <c r="C87" s="78" t="s">
        <v>136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4"/>
      <c r="DG87" s="78" t="s">
        <v>136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2" t="s">
        <v>190</v>
      </c>
      <c r="C88" s="78" t="s">
        <v>183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2" t="s">
        <v>190</v>
      </c>
      <c r="DG88" s="78" t="s">
        <v>183</v>
      </c>
      <c r="DH88" s="5">
        <f t="shared" si="78"/>
        <v>216</v>
      </c>
      <c r="DI88" s="24">
        <v>5.05</v>
      </c>
      <c r="DJ88" s="23">
        <f t="shared" si="79"/>
        <v>1090.8</v>
      </c>
      <c r="DK88" s="23">
        <f t="shared" si="80"/>
        <v>1322.4</v>
      </c>
      <c r="DL88" s="23">
        <f t="shared" si="81"/>
        <v>0</v>
      </c>
      <c r="DM88" s="23">
        <f t="shared" si="82"/>
        <v>0</v>
      </c>
      <c r="DN88" s="23">
        <f t="shared" si="83"/>
        <v>1090.8</v>
      </c>
      <c r="DO88" s="23">
        <f t="shared" si="84"/>
        <v>0</v>
      </c>
      <c r="DP88" s="23">
        <f t="shared" si="85"/>
        <v>0</v>
      </c>
      <c r="DQ88" s="10">
        <v>0.3</v>
      </c>
      <c r="DR88" s="23">
        <f t="shared" si="86"/>
        <v>3.2723999999999993</v>
      </c>
      <c r="DS88" s="23">
        <f t="shared" si="87"/>
        <v>0.3</v>
      </c>
      <c r="DT88" s="23">
        <f t="shared" si="88"/>
        <v>0</v>
      </c>
      <c r="DU88" s="7">
        <v>0.1</v>
      </c>
      <c r="DV88" s="6">
        <f t="shared" si="89"/>
        <v>0.10908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>
        <f t="shared" si="99"/>
        <v>0</v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>
        <f t="shared" si="99"/>
        <v>0</v>
      </c>
      <c r="FY88" s="4">
        <f t="shared" si="97"/>
        <v>0</v>
      </c>
      <c r="FZ88" s="4" t="str">
        <f t="shared" si="97"/>
        <v/>
      </c>
      <c r="GA88" s="4">
        <f t="shared" si="97"/>
        <v>0</v>
      </c>
      <c r="GB88" s="4">
        <f t="shared" si="97"/>
        <v>0</v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3"/>
      <c r="C89" s="78" t="s">
        <v>131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3"/>
      <c r="DG89" s="78" t="s">
        <v>131</v>
      </c>
      <c r="DH89" s="5">
        <f t="shared" si="78"/>
        <v>552</v>
      </c>
      <c r="DI89" s="24">
        <v>5.05</v>
      </c>
      <c r="DJ89" s="23">
        <f t="shared" si="79"/>
        <v>2787.6</v>
      </c>
      <c r="DK89" s="23">
        <f t="shared" si="80"/>
        <v>1983.6000000000001</v>
      </c>
      <c r="DL89" s="23">
        <f t="shared" si="81"/>
        <v>0</v>
      </c>
      <c r="DM89" s="23">
        <f t="shared" si="82"/>
        <v>0</v>
      </c>
      <c r="DN89" s="23">
        <f t="shared" si="83"/>
        <v>2787.6</v>
      </c>
      <c r="DO89" s="23">
        <f t="shared" si="84"/>
        <v>0</v>
      </c>
      <c r="DP89" s="23">
        <f t="shared" si="85"/>
        <v>0</v>
      </c>
      <c r="DQ89" s="10">
        <v>0.3</v>
      </c>
      <c r="DR89" s="23">
        <f t="shared" si="86"/>
        <v>8.3628</v>
      </c>
      <c r="DS89" s="23">
        <f t="shared" si="87"/>
        <v>0.3</v>
      </c>
      <c r="DT89" s="23">
        <f t="shared" si="88"/>
        <v>0</v>
      </c>
      <c r="DU89" s="7">
        <v>0.1</v>
      </c>
      <c r="DV89" s="6">
        <f t="shared" si="89"/>
        <v>0.27876000000000001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>
        <f t="shared" si="99"/>
        <v>0</v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3"/>
      <c r="C90" s="78" t="s">
        <v>151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3"/>
      <c r="DG90" s="78" t="s">
        <v>151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4"/>
      <c r="C91" s="78" t="s">
        <v>136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4"/>
      <c r="DG91" s="78" t="s">
        <v>136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2" t="s">
        <v>191</v>
      </c>
      <c r="C92" s="78" t="s">
        <v>168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2" t="s">
        <v>191</v>
      </c>
      <c r="DG92" s="78" t="s">
        <v>168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3"/>
      <c r="C93" s="78" t="s">
        <v>136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3"/>
      <c r="DG93" s="78" t="s">
        <v>136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3"/>
      <c r="C94" s="78" t="s">
        <v>150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3"/>
      <c r="DG94" s="78" t="s">
        <v>150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3"/>
      <c r="C95" s="78" t="s">
        <v>156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3"/>
      <c r="DG95" s="78" t="s">
        <v>156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3"/>
      <c r="C96" s="78" t="s">
        <v>129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3"/>
      <c r="DG96" s="78" t="s">
        <v>129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3"/>
      <c r="C97" s="78" t="s">
        <v>192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3"/>
      <c r="DG97" s="78" t="s">
        <v>192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23"/>
      <c r="C98" s="78" t="s">
        <v>151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3"/>
      <c r="DG98" s="78" t="s">
        <v>151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24"/>
      <c r="C99" s="78" t="s">
        <v>131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4"/>
      <c r="DG99" s="78" t="s">
        <v>131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2" t="s">
        <v>193</v>
      </c>
      <c r="C100" s="29" t="s">
        <v>155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2" t="s">
        <v>193</v>
      </c>
      <c r="DG100" s="29" t="s">
        <v>155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3"/>
      <c r="C101" s="78" t="s">
        <v>151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3"/>
      <c r="DG101" s="78" t="s">
        <v>151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3"/>
      <c r="C102" s="29" t="s">
        <v>194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3"/>
      <c r="DG102" s="29" t="s">
        <v>194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4"/>
      <c r="C103" s="29" t="s">
        <v>129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4"/>
      <c r="DG103" s="29" t="s">
        <v>129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2" t="s">
        <v>195</v>
      </c>
      <c r="C104" s="29" t="s">
        <v>157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2" t="s">
        <v>195</v>
      </c>
      <c r="DG104" s="29" t="s">
        <v>157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3"/>
      <c r="C105" s="29" t="s">
        <v>196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3"/>
      <c r="DG105" s="29" t="s">
        <v>196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3"/>
      <c r="C106" s="29" t="s">
        <v>197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3"/>
      <c r="DG106" s="29" t="s">
        <v>197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4"/>
      <c r="C107" s="29" t="s">
        <v>198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4"/>
      <c r="DG107" s="29" t="s">
        <v>198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2" t="s">
        <v>199</v>
      </c>
      <c r="C108" s="29" t="s">
        <v>157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2" t="s">
        <v>199</v>
      </c>
      <c r="DG108" s="29" t="s">
        <v>157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3"/>
      <c r="C109" s="29" t="s">
        <v>196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3"/>
      <c r="DG109" s="29" t="s">
        <v>196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3"/>
      <c r="C110" s="29" t="s">
        <v>197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3"/>
      <c r="DG110" s="29" t="s">
        <v>197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4"/>
      <c r="C111" s="29" t="s">
        <v>198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4"/>
      <c r="DG111" s="29" t="s">
        <v>198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2" t="s">
        <v>200</v>
      </c>
      <c r="C112" s="29" t="s">
        <v>201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2" t="s">
        <v>200</v>
      </c>
      <c r="DG112" s="29" t="s">
        <v>201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24"/>
      <c r="C113" s="29" t="s">
        <v>173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4"/>
      <c r="DG113" s="29" t="s">
        <v>173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122" t="s">
        <v>202</v>
      </c>
      <c r="C114" s="29" t="s">
        <v>178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2" t="s">
        <v>202</v>
      </c>
      <c r="DG114" s="29" t="s">
        <v>178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23"/>
      <c r="C115" s="29" t="s">
        <v>138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3"/>
      <c r="DG115" s="29" t="s">
        <v>138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4"/>
      <c r="C116" s="29" t="s">
        <v>203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4"/>
      <c r="DG116" s="29" t="s">
        <v>203</v>
      </c>
      <c r="DH116" s="5">
        <f t="shared" si="78"/>
        <v>450</v>
      </c>
      <c r="DI116" s="22">
        <v>5.05</v>
      </c>
      <c r="DJ116" s="23">
        <f t="shared" si="79"/>
        <v>2272.5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2272.5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18.18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0.22725000000000001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2" t="s">
        <v>204</v>
      </c>
      <c r="C117" s="29" t="s">
        <v>178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2" t="s">
        <v>204</v>
      </c>
      <c r="DG117" s="29" t="s">
        <v>178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3"/>
      <c r="C118" s="29" t="s">
        <v>155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3"/>
      <c r="DG118" s="29" t="s">
        <v>155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4"/>
      <c r="C119" s="29" t="s">
        <v>203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4"/>
      <c r="DG119" s="29" t="s">
        <v>203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2" t="s">
        <v>205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2" t="s">
        <v>205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3"/>
      <c r="C121" s="29" t="s">
        <v>207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3"/>
      <c r="DG121" s="29" t="s">
        <v>207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4"/>
      <c r="C122" s="29" t="s">
        <v>127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4"/>
      <c r="DG122" s="29" t="s">
        <v>127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2" t="s">
        <v>208</v>
      </c>
      <c r="C123" s="29" t="s">
        <v>161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2" t="s">
        <v>208</v>
      </c>
      <c r="DG123" s="29" t="s">
        <v>161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3"/>
      <c r="C124" s="29" t="s">
        <v>129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3"/>
      <c r="DG124" s="29" t="s">
        <v>129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3"/>
      <c r="C125" s="29" t="s">
        <v>178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3"/>
      <c r="DG125" s="29" t="s">
        <v>178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4"/>
      <c r="C126" s="29" t="s">
        <v>210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4"/>
      <c r="DG126" s="29" t="s">
        <v>210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2" t="s">
        <v>212</v>
      </c>
      <c r="C127" s="29" t="s">
        <v>214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2" t="s">
        <v>212</v>
      </c>
      <c r="DG127" s="29" t="s">
        <v>214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3"/>
      <c r="C128" s="29" t="s">
        <v>216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3"/>
      <c r="DG128" s="29" t="s">
        <v>216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3"/>
      <c r="C129" s="29" t="s">
        <v>140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3"/>
      <c r="DG129" s="29" t="s">
        <v>140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4"/>
      <c r="C130" s="29" t="s">
        <v>210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4"/>
      <c r="DG130" s="29" t="s">
        <v>210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2" t="s">
        <v>218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2" t="s">
        <v>218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3"/>
      <c r="C132" s="29" t="s">
        <v>207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3"/>
      <c r="DG132" s="29" t="s">
        <v>207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4"/>
      <c r="C133" s="29" t="s">
        <v>127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4"/>
      <c r="DG133" s="29" t="s">
        <v>127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2" t="s">
        <v>220</v>
      </c>
      <c r="C134" s="29" t="s">
        <v>155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2" t="s">
        <v>220</v>
      </c>
      <c r="DG134" s="29" t="s">
        <v>155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4"/>
      <c r="C135" s="29" t="s">
        <v>129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4"/>
      <c r="DG135" s="29" t="s">
        <v>129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2" t="s">
        <v>222</v>
      </c>
      <c r="C136" s="29" t="s">
        <v>127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2" t="s">
        <v>222</v>
      </c>
      <c r="DG136" s="29" t="s">
        <v>127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3"/>
      <c r="C137" s="29" t="s">
        <v>223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3"/>
      <c r="DG137" s="29" t="s">
        <v>223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3"/>
      <c r="C138" s="29" t="s">
        <v>155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3"/>
      <c r="DG138" s="29" t="s">
        <v>155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4"/>
      <c r="C139" s="29" t="s">
        <v>225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4"/>
      <c r="DG139" s="29" t="s">
        <v>225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226</v>
      </c>
      <c r="C140" s="30" t="s">
        <v>227</v>
      </c>
      <c r="D140" s="5">
        <v>70</v>
      </c>
      <c r="E140" s="22">
        <v>4.8</v>
      </c>
      <c r="F140" s="23">
        <f t="shared" si="124"/>
        <v>336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336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0.67200000000000004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3.3600000000000005E-2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226</v>
      </c>
      <c r="DG140" s="30" t="s">
        <v>227</v>
      </c>
      <c r="DH140" s="5">
        <f t="shared" si="132"/>
        <v>70</v>
      </c>
      <c r="DI140" s="24">
        <v>4.8</v>
      </c>
      <c r="DJ140" s="23">
        <f t="shared" si="133"/>
        <v>336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336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0.67200000000000004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3.3600000000000005E-2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228</v>
      </c>
      <c r="C141" s="30" t="s">
        <v>229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228</v>
      </c>
      <c r="DG141" s="30" t="s">
        <v>229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1">
        <v>30700014</v>
      </c>
      <c r="B142" s="30" t="s">
        <v>230</v>
      </c>
      <c r="C142" s="30" t="s">
        <v>231</v>
      </c>
      <c r="D142" s="5">
        <v>308</v>
      </c>
      <c r="E142" s="22">
        <v>6.4</v>
      </c>
      <c r="F142" s="23">
        <f t="shared" si="124"/>
        <v>1971.2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1971.2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3.9424000000000001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0.19712000000000002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230</v>
      </c>
      <c r="DG142" s="30" t="s">
        <v>231</v>
      </c>
      <c r="DH142" s="5">
        <f t="shared" si="132"/>
        <v>308</v>
      </c>
      <c r="DI142" s="24">
        <v>6.4</v>
      </c>
      <c r="DJ142" s="23">
        <f t="shared" si="133"/>
        <v>1971.2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1971.2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3.9424000000000001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0.19712000000000002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232</v>
      </c>
      <c r="C143" s="30" t="s">
        <v>233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232</v>
      </c>
      <c r="DG143" s="30" t="s">
        <v>233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235</v>
      </c>
      <c r="C144" s="30" t="s">
        <v>236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235</v>
      </c>
      <c r="DG144" s="30" t="s">
        <v>236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238</v>
      </c>
      <c r="C145" s="30" t="s">
        <v>236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238</v>
      </c>
      <c r="DG145" s="30" t="s">
        <v>236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240</v>
      </c>
      <c r="C146" s="30" t="s">
        <v>236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240</v>
      </c>
      <c r="DG146" s="30" t="s">
        <v>236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242</v>
      </c>
      <c r="C147" s="30" t="s">
        <v>244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242</v>
      </c>
      <c r="DG147" s="30" t="s">
        <v>244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246</v>
      </c>
      <c r="C148" s="30" t="s">
        <v>247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246</v>
      </c>
      <c r="DG148" s="30" t="s">
        <v>247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248</v>
      </c>
      <c r="C149" s="30" t="s">
        <v>247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248</v>
      </c>
      <c r="DG149" s="30" t="s">
        <v>247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0" t="s">
        <v>250</v>
      </c>
      <c r="C150" s="29" t="s">
        <v>252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0" t="s">
        <v>250</v>
      </c>
      <c r="DG150" s="29" t="s">
        <v>252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0" t="s">
        <v>254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0" t="s">
        <v>254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973</v>
      </c>
      <c r="E152" s="43"/>
      <c r="F152" s="44">
        <f>SUM(F4:F151)</f>
        <v>5300.05</v>
      </c>
      <c r="G152" s="44">
        <f t="shared" ref="G152:J152" si="155">SUM(G4:G151)</f>
        <v>3312.9</v>
      </c>
      <c r="H152" s="44">
        <f t="shared" si="155"/>
        <v>3.1</v>
      </c>
      <c r="I152" s="44">
        <f t="shared" si="155"/>
        <v>7.5</v>
      </c>
      <c r="J152" s="44">
        <f t="shared" si="155"/>
        <v>5303.1500000000005</v>
      </c>
      <c r="K152" s="44">
        <f>IF(ISERROR(H152/J152*100),"0",(H152/J152*100))</f>
        <v>5.8455823425699813E-2</v>
      </c>
      <c r="L152" s="44">
        <f>IF(ISERROR(I152/G152*100),"0",(I152/G152*100))</f>
        <v>0.22638775695010416</v>
      </c>
      <c r="M152" s="45">
        <f>IF(ISERROR(N152/J152*100),"",(N152/J152*100))</f>
        <v>0.28474067299623806</v>
      </c>
      <c r="N152" s="44">
        <f>SUM(N4:N151)</f>
        <v>15.100225000000002</v>
      </c>
      <c r="O152" s="44">
        <f>IF(ISERROR(M152-K152-L152),"0",(M152-K152-L152))</f>
        <v>-1.0290737956591967E-4</v>
      </c>
      <c r="P152" s="44">
        <f>(S152+T152+U152+V152+W152+X152+Y152+Z152+AA152)/J152*1000</f>
        <v>0</v>
      </c>
      <c r="Q152" s="46">
        <f>IF(ISERROR(R152/J152*1000),"",(R152/J152*1000))</f>
        <v>0.15649378199749203</v>
      </c>
      <c r="R152" s="44">
        <f>SUM(R4:R151)</f>
        <v>0.82990999999999993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3.1</v>
      </c>
      <c r="AD152" s="44">
        <f t="shared" si="156"/>
        <v>0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7.5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5.8455823425699813E-2</v>
      </c>
      <c r="BR152" s="47">
        <f t="shared" si="157"/>
        <v>0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0.22638775695010416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5419</v>
      </c>
      <c r="DI152" s="40"/>
      <c r="DJ152" s="40">
        <f>SUM(DJ4:DJ151)</f>
        <v>32016.729999999996</v>
      </c>
      <c r="DK152" s="40">
        <f>SUM(DK4:DK151)</f>
        <v>27653.7</v>
      </c>
      <c r="DL152" s="40">
        <f t="shared" ref="DL152:DN152" si="172">SUM(DL4:DL151)</f>
        <v>93</v>
      </c>
      <c r="DM152" s="40">
        <f t="shared" si="172"/>
        <v>29.5</v>
      </c>
      <c r="DN152" s="40">
        <f t="shared" si="172"/>
        <v>32109.729999999996</v>
      </c>
      <c r="DO152" s="40">
        <f>IF(ISERROR(DL152/DN152*100),"",(DL152/DN152*100))</f>
        <v>0.28963183433806516</v>
      </c>
      <c r="DP152" s="40">
        <f>IF(ISERROR(DM152/DK152*100),"",(DM152/DK152*100))</f>
        <v>0.10667650260182181</v>
      </c>
      <c r="DQ152" s="41">
        <f>IF(ISERROR(DR152/DN152*100),"",(DR152/DN152*100))</f>
        <v>0.42483441934890148</v>
      </c>
      <c r="DR152" s="40">
        <f>SUM(DR4:DR151)</f>
        <v>136.413185</v>
      </c>
      <c r="DS152" s="40">
        <f>IF(ISERROR(DQ152-DO152-DP152),"",(DQ152-DO152-DP152))</f>
        <v>2.8526082409014511E-2</v>
      </c>
      <c r="DT152" s="40">
        <f t="shared" si="142"/>
        <v>0.18685924796004202</v>
      </c>
      <c r="DU152" s="42">
        <f>IF(ISERROR(DV152/DN152*1000),"",(DV152/DN152*1000))</f>
        <v>0.26039708213055673</v>
      </c>
      <c r="DV152" s="40">
        <f>SUM(DV4:DV151)</f>
        <v>8.3612800000000007</v>
      </c>
      <c r="DW152" s="40">
        <f>SUM(DW4:DW151)</f>
        <v>0</v>
      </c>
      <c r="DX152" s="40">
        <f t="shared" ref="DX152:FS152" si="173">SUM(DX4:DX151)</f>
        <v>2</v>
      </c>
      <c r="DY152" s="40">
        <f t="shared" si="173"/>
        <v>0</v>
      </c>
      <c r="DZ152" s="40">
        <f t="shared" si="173"/>
        <v>0</v>
      </c>
      <c r="EA152" s="40">
        <f t="shared" si="173"/>
        <v>3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1</v>
      </c>
      <c r="EF152" s="40">
        <f t="shared" si="173"/>
        <v>12.399999999999999</v>
      </c>
      <c r="EG152" s="40">
        <f t="shared" si="173"/>
        <v>19.899999999999999</v>
      </c>
      <c r="EH152" s="40">
        <f t="shared" si="173"/>
        <v>0</v>
      </c>
      <c r="EI152" s="40">
        <f t="shared" si="173"/>
        <v>0</v>
      </c>
      <c r="EJ152" s="40">
        <f t="shared" si="173"/>
        <v>22.4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0</v>
      </c>
      <c r="EQ152" s="40">
        <f t="shared" si="173"/>
        <v>17.399999999999999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20.9</v>
      </c>
      <c r="FD152" s="40">
        <f t="shared" si="173"/>
        <v>0</v>
      </c>
      <c r="FE152" s="40">
        <f t="shared" si="173"/>
        <v>0</v>
      </c>
      <c r="FF152" s="40">
        <f t="shared" si="173"/>
        <v>22</v>
      </c>
      <c r="FG152" s="40">
        <f t="shared" si="173"/>
        <v>0</v>
      </c>
      <c r="FH152" s="40">
        <f t="shared" si="173"/>
        <v>7.5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3.8617577911742015E-2</v>
      </c>
      <c r="FU152" s="45">
        <f t="shared" si="153"/>
        <v>6870.7916881720421</v>
      </c>
      <c r="FV152" s="45">
        <f t="shared" si="153"/>
        <v>0</v>
      </c>
      <c r="FW152" s="45">
        <f t="shared" si="153"/>
        <v>0</v>
      </c>
      <c r="FX152" s="45">
        <f t="shared" si="153"/>
        <v>16.420700095815519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0</v>
      </c>
      <c r="GC152" s="45" t="str">
        <f t="shared" si="153"/>
        <v/>
      </c>
      <c r="GD152" s="45">
        <f t="shared" si="153"/>
        <v>0</v>
      </c>
      <c r="GE152" s="45" t="str">
        <f t="shared" si="153"/>
        <v/>
      </c>
      <c r="GF152" s="45" t="str">
        <f t="shared" si="153"/>
        <v/>
      </c>
      <c r="GG152" s="45">
        <f t="shared" si="151"/>
        <v>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>
        <f t="shared" si="149"/>
        <v>0</v>
      </c>
      <c r="GL152" s="45">
        <f t="shared" si="149"/>
        <v>0</v>
      </c>
      <c r="GM152" s="45">
        <f t="shared" si="149"/>
        <v>0</v>
      </c>
      <c r="GN152" s="45" t="str">
        <f t="shared" si="149"/>
        <v/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6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2" t="s">
        <v>255</v>
      </c>
      <c r="B156" s="102"/>
      <c r="C156" s="102"/>
      <c r="D156" s="102"/>
      <c r="BN156" t="s">
        <v>256</v>
      </c>
      <c r="DW156" s="34" t="s">
        <v>12</v>
      </c>
      <c r="DX156" s="73">
        <f>+DW152</f>
        <v>0</v>
      </c>
      <c r="DY156" s="56">
        <f>+DX156/DW153</f>
        <v>0</v>
      </c>
      <c r="EA156" s="74" t="s">
        <v>257</v>
      </c>
      <c r="EB156" s="74" t="s">
        <v>258</v>
      </c>
      <c r="EC156" s="74" t="s">
        <v>259</v>
      </c>
      <c r="ED156" s="74" t="s">
        <v>260</v>
      </c>
      <c r="EE156" s="74" t="s">
        <v>261</v>
      </c>
      <c r="EF156" s="74" t="s">
        <v>262</v>
      </c>
    </row>
    <row r="157" spans="1:215" s="33" customFormat="1" ht="26.25" customHeight="1">
      <c r="A157" s="103" t="s">
        <v>263</v>
      </c>
      <c r="B157" s="105" t="s">
        <v>0</v>
      </c>
      <c r="C157" s="107" t="s">
        <v>1</v>
      </c>
      <c r="D157" s="109" t="s">
        <v>2</v>
      </c>
      <c r="E157" s="111" t="s">
        <v>3</v>
      </c>
      <c r="F157" s="113" t="s">
        <v>264</v>
      </c>
      <c r="G157" s="113" t="s">
        <v>265</v>
      </c>
      <c r="H157" s="115" t="s">
        <v>266</v>
      </c>
      <c r="I157" s="115" t="s">
        <v>267</v>
      </c>
      <c r="J157" s="115" t="s">
        <v>4</v>
      </c>
      <c r="K157" s="132" t="s">
        <v>268</v>
      </c>
      <c r="L157" s="120" t="s">
        <v>269</v>
      </c>
      <c r="M157" s="134" t="s">
        <v>5</v>
      </c>
      <c r="N157" s="136" t="s">
        <v>6</v>
      </c>
      <c r="O157" s="113" t="s">
        <v>7</v>
      </c>
      <c r="P157" s="120" t="s">
        <v>10</v>
      </c>
      <c r="Q157" s="125" t="s">
        <v>9</v>
      </c>
      <c r="R157" s="127" t="s">
        <v>8</v>
      </c>
      <c r="S157" s="129" t="s">
        <v>11</v>
      </c>
      <c r="T157" s="130"/>
      <c r="U157" s="130"/>
      <c r="V157" s="130"/>
      <c r="W157" s="130"/>
      <c r="X157" s="130"/>
      <c r="Y157" s="130"/>
      <c r="Z157" s="130"/>
      <c r="AA157" s="131"/>
      <c r="AB157" s="117" t="s">
        <v>270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271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9" t="s">
        <v>272</v>
      </c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 t="s">
        <v>273</v>
      </c>
      <c r="CQ157" s="119"/>
      <c r="CR157" s="119"/>
      <c r="CS157" s="119"/>
      <c r="CT157" s="119"/>
      <c r="CU157" s="119"/>
      <c r="CV157" s="119"/>
      <c r="CW157" s="119"/>
      <c r="CX157" s="119"/>
      <c r="CY157" s="119"/>
      <c r="CZ157" s="119"/>
      <c r="DA157" s="119"/>
      <c r="DB157" s="119"/>
      <c r="DC157" s="119"/>
      <c r="DW157" s="34" t="s">
        <v>13</v>
      </c>
      <c r="DX157" s="73">
        <f>+DX152</f>
        <v>2</v>
      </c>
      <c r="DY157" s="56">
        <f>+DX157/DW153</f>
        <v>0.33333333333333331</v>
      </c>
      <c r="EA157" s="59">
        <v>1</v>
      </c>
      <c r="EB157" s="59" t="s">
        <v>48</v>
      </c>
      <c r="EC157" s="74" t="s">
        <v>274</v>
      </c>
      <c r="ED157" s="23">
        <f>+DN152</f>
        <v>32109.729999999996</v>
      </c>
      <c r="EE157" s="23">
        <f>+EG152</f>
        <v>19.899999999999999</v>
      </c>
      <c r="EF157" s="60">
        <f>+EE157/ED157</f>
        <v>6.1974983906747268E-4</v>
      </c>
    </row>
    <row r="158" spans="1:215" s="33" customFormat="1" ht="36" customHeight="1">
      <c r="A158" s="104"/>
      <c r="B158" s="106"/>
      <c r="C158" s="108"/>
      <c r="D158" s="110"/>
      <c r="E158" s="112"/>
      <c r="F158" s="114"/>
      <c r="G158" s="114"/>
      <c r="H158" s="116"/>
      <c r="I158" s="116"/>
      <c r="J158" s="116"/>
      <c r="K158" s="133"/>
      <c r="L158" s="121"/>
      <c r="M158" s="135"/>
      <c r="N158" s="137"/>
      <c r="O158" s="114"/>
      <c r="P158" s="121"/>
      <c r="Q158" s="126"/>
      <c r="R158" s="128"/>
      <c r="S158" s="34" t="s">
        <v>12</v>
      </c>
      <c r="T158" s="34" t="s">
        <v>13</v>
      </c>
      <c r="U158" s="34" t="s">
        <v>275</v>
      </c>
      <c r="V158" s="34" t="s">
        <v>276</v>
      </c>
      <c r="W158" s="34" t="s">
        <v>277</v>
      </c>
      <c r="X158" s="34" t="s">
        <v>278</v>
      </c>
      <c r="Y158" s="34" t="s">
        <v>279</v>
      </c>
      <c r="Z158" s="34" t="s">
        <v>280</v>
      </c>
      <c r="AA158" s="34" t="s">
        <v>281</v>
      </c>
      <c r="AB158" s="35" t="s">
        <v>282</v>
      </c>
      <c r="AC158" s="25" t="s">
        <v>283</v>
      </c>
      <c r="AD158" s="25" t="s">
        <v>284</v>
      </c>
      <c r="AE158" s="25" t="s">
        <v>285</v>
      </c>
      <c r="AF158" s="35" t="s">
        <v>286</v>
      </c>
      <c r="AG158" s="25" t="s">
        <v>287</v>
      </c>
      <c r="AH158" s="25" t="s">
        <v>288</v>
      </c>
      <c r="AI158" s="35" t="s">
        <v>289</v>
      </c>
      <c r="AJ158" s="35" t="s">
        <v>290</v>
      </c>
      <c r="AK158" s="35" t="s">
        <v>291</v>
      </c>
      <c r="AL158" s="26" t="s">
        <v>292</v>
      </c>
      <c r="AM158" s="25" t="s">
        <v>293</v>
      </c>
      <c r="AN158" s="25" t="s">
        <v>294</v>
      </c>
      <c r="AO158" s="25" t="s">
        <v>295</v>
      </c>
      <c r="AP158" s="35" t="s">
        <v>296</v>
      </c>
      <c r="AQ158" s="36" t="s">
        <v>297</v>
      </c>
      <c r="AR158" s="35" t="s">
        <v>298</v>
      </c>
      <c r="AS158" s="35" t="s">
        <v>299</v>
      </c>
      <c r="AT158" s="35" t="s">
        <v>300</v>
      </c>
      <c r="AU158" s="35" t="s">
        <v>301</v>
      </c>
      <c r="AV158" s="25" t="s">
        <v>302</v>
      </c>
      <c r="AW158" s="25" t="s">
        <v>303</v>
      </c>
      <c r="AX158" s="25" t="s">
        <v>304</v>
      </c>
      <c r="AY158" s="25" t="s">
        <v>305</v>
      </c>
      <c r="AZ158" s="25" t="s">
        <v>306</v>
      </c>
      <c r="BA158" s="25" t="s">
        <v>307</v>
      </c>
      <c r="BB158" s="27" t="s">
        <v>283</v>
      </c>
      <c r="BC158" s="37" t="s">
        <v>284</v>
      </c>
      <c r="BD158" s="37" t="s">
        <v>285</v>
      </c>
      <c r="BE158" s="37" t="s">
        <v>308</v>
      </c>
      <c r="BF158" s="37" t="s">
        <v>294</v>
      </c>
      <c r="BG158" s="37" t="s">
        <v>286</v>
      </c>
      <c r="BH158" s="37" t="s">
        <v>288</v>
      </c>
      <c r="BI158" s="37" t="s">
        <v>309</v>
      </c>
      <c r="BJ158" s="37" t="s">
        <v>290</v>
      </c>
      <c r="BK158" s="37" t="s">
        <v>310</v>
      </c>
      <c r="BL158" s="37" t="s">
        <v>311</v>
      </c>
      <c r="BM158" s="37" t="s">
        <v>287</v>
      </c>
      <c r="BN158" s="37" t="s">
        <v>312</v>
      </c>
      <c r="BO158" s="37" t="s">
        <v>299</v>
      </c>
      <c r="BP158" s="35" t="s">
        <v>282</v>
      </c>
      <c r="BQ158" s="25" t="s">
        <v>283</v>
      </c>
      <c r="BR158" s="25" t="s">
        <v>284</v>
      </c>
      <c r="BS158" s="25" t="s">
        <v>285</v>
      </c>
      <c r="BT158" s="35" t="s">
        <v>286</v>
      </c>
      <c r="BU158" s="25" t="s">
        <v>287</v>
      </c>
      <c r="BV158" s="25" t="s">
        <v>288</v>
      </c>
      <c r="BW158" s="35" t="s">
        <v>289</v>
      </c>
      <c r="BX158" s="35" t="s">
        <v>290</v>
      </c>
      <c r="BY158" s="35" t="s">
        <v>291</v>
      </c>
      <c r="BZ158" s="26" t="s">
        <v>292</v>
      </c>
      <c r="CA158" s="25" t="s">
        <v>293</v>
      </c>
      <c r="CB158" s="25" t="s">
        <v>294</v>
      </c>
      <c r="CC158" s="25" t="s">
        <v>295</v>
      </c>
      <c r="CD158" s="35" t="s">
        <v>296</v>
      </c>
      <c r="CE158" s="36" t="s">
        <v>297</v>
      </c>
      <c r="CF158" s="35" t="s">
        <v>298</v>
      </c>
      <c r="CG158" s="35" t="s">
        <v>299</v>
      </c>
      <c r="CH158" s="35" t="s">
        <v>300</v>
      </c>
      <c r="CI158" s="35" t="s">
        <v>301</v>
      </c>
      <c r="CJ158" s="25" t="s">
        <v>302</v>
      </c>
      <c r="CK158" s="25" t="s">
        <v>303</v>
      </c>
      <c r="CL158" s="25" t="s">
        <v>304</v>
      </c>
      <c r="CM158" s="25" t="s">
        <v>305</v>
      </c>
      <c r="CN158" s="25" t="s">
        <v>306</v>
      </c>
      <c r="CO158" s="25" t="s">
        <v>307</v>
      </c>
      <c r="CP158" s="27" t="s">
        <v>283</v>
      </c>
      <c r="CQ158" s="37" t="s">
        <v>284</v>
      </c>
      <c r="CR158" s="37" t="s">
        <v>285</v>
      </c>
      <c r="CS158" s="37" t="s">
        <v>308</v>
      </c>
      <c r="CT158" s="37" t="s">
        <v>294</v>
      </c>
      <c r="CU158" s="37" t="s">
        <v>286</v>
      </c>
      <c r="CV158" s="37" t="s">
        <v>288</v>
      </c>
      <c r="CW158" s="37" t="s">
        <v>309</v>
      </c>
      <c r="CX158" s="37" t="s">
        <v>290</v>
      </c>
      <c r="CY158" s="37" t="s">
        <v>310</v>
      </c>
      <c r="CZ158" s="37" t="s">
        <v>311</v>
      </c>
      <c r="DA158" s="37" t="s">
        <v>287</v>
      </c>
      <c r="DB158" s="37" t="s">
        <v>312</v>
      </c>
      <c r="DC158" s="37" t="s">
        <v>299</v>
      </c>
      <c r="DW158" s="34" t="s">
        <v>46</v>
      </c>
      <c r="DX158" s="73">
        <f>+EA152</f>
        <v>3</v>
      </c>
      <c r="DY158" s="56">
        <f>+DX158/DW153</f>
        <v>0.5</v>
      </c>
      <c r="EA158" s="59">
        <v>2</v>
      </c>
      <c r="EB158" s="59" t="s">
        <v>49</v>
      </c>
      <c r="EC158" s="74" t="s">
        <v>313</v>
      </c>
      <c r="ED158" s="23">
        <f>+DN25+DN41+DN47+DN52+DN56+DN58+DN60</f>
        <v>2272.4</v>
      </c>
      <c r="EE158" s="23">
        <f>+EJ152</f>
        <v>22.4</v>
      </c>
      <c r="EF158" s="60">
        <f>+EE158/ED158</f>
        <v>9.8574194684034489E-3</v>
      </c>
      <c r="EH158" s="57"/>
    </row>
    <row r="159" spans="1:215" s="33" customFormat="1" ht="15.75" hidden="1" customHeight="1">
      <c r="A159" s="61">
        <v>30501005</v>
      </c>
      <c r="B159" s="105" t="s">
        <v>314</v>
      </c>
      <c r="C159" s="83" t="s">
        <v>223</v>
      </c>
      <c r="D159" s="84"/>
      <c r="E159" s="62">
        <v>5.03</v>
      </c>
      <c r="F159" s="23">
        <f t="shared" ref="F159:F222" si="174">E159*D159</f>
        <v>0</v>
      </c>
      <c r="G159" s="82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315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316</v>
      </c>
      <c r="ED159" s="23">
        <f>+DN26+DN27+DN46+DN47+DN48+DN49</f>
        <v>0</v>
      </c>
      <c r="EE159" s="23">
        <f>+EN152+EO152</f>
        <v>0</v>
      </c>
      <c r="EF159" s="60" t="e">
        <f t="shared" ref="EF159:EF163" si="185">+EE159/ED159</f>
        <v>#DIV/0!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6"/>
      <c r="C160" s="83" t="s">
        <v>142</v>
      </c>
      <c r="D160" s="84"/>
      <c r="E160" s="62">
        <v>5.03</v>
      </c>
      <c r="F160" s="23">
        <f t="shared" si="174"/>
        <v>0</v>
      </c>
      <c r="G160" s="82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1</v>
      </c>
      <c r="DY160" s="56">
        <f>+DX160/DW153</f>
        <v>0.16666666666666666</v>
      </c>
      <c r="DZ160" s="1"/>
      <c r="EA160" s="59">
        <v>4</v>
      </c>
      <c r="EB160" s="59" t="s">
        <v>51</v>
      </c>
      <c r="EC160" s="74" t="s">
        <v>317</v>
      </c>
      <c r="ED160" s="23">
        <f>+DN52+DN53+DN54+DN55+DN56+DN57+DN58+DN59+DN60</f>
        <v>5389.68</v>
      </c>
      <c r="EE160" s="23">
        <f>+EQ152</f>
        <v>17.399999999999999</v>
      </c>
      <c r="EF160" s="60">
        <f t="shared" si="185"/>
        <v>3.2283920381172902E-3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22" t="s">
        <v>318</v>
      </c>
      <c r="C161" s="78" t="s">
        <v>150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6</v>
      </c>
      <c r="DY161" s="56">
        <f>+DX161/DW153</f>
        <v>1</v>
      </c>
      <c r="EA161" s="59">
        <v>5</v>
      </c>
      <c r="EB161" s="59" t="s">
        <v>52</v>
      </c>
      <c r="EC161" s="74" t="s">
        <v>274</v>
      </c>
      <c r="ED161" s="23">
        <f>+DN152</f>
        <v>32109.729999999996</v>
      </c>
      <c r="EE161" s="23">
        <f>+EF152</f>
        <v>12.399999999999999</v>
      </c>
      <c r="EF161" s="60">
        <f t="shared" si="185"/>
        <v>3.8617577911742015E-4</v>
      </c>
    </row>
    <row r="162" spans="1:136" s="1" customFormat="1" ht="15.75" hidden="1" customHeight="1">
      <c r="A162" s="61">
        <v>30100014</v>
      </c>
      <c r="B162" s="123"/>
      <c r="C162" s="78" t="s">
        <v>168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319</v>
      </c>
      <c r="EC162" s="74" t="s">
        <v>274</v>
      </c>
      <c r="ED162" s="23">
        <f>+DN152</f>
        <v>32109.729999999996</v>
      </c>
      <c r="EE162" s="23">
        <f>+DL152-EE157-EE158-EE159-EE160-EE161</f>
        <v>20.9</v>
      </c>
      <c r="EF162" s="60">
        <f>+EE162/ED162</f>
        <v>6.5089304706081308E-4</v>
      </c>
    </row>
    <row r="163" spans="1:136" s="1" customFormat="1" ht="15.75" hidden="1" customHeight="1">
      <c r="A163" s="61">
        <v>30100010</v>
      </c>
      <c r="B163" s="123"/>
      <c r="C163" s="78" t="s">
        <v>136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00" t="s">
        <v>320</v>
      </c>
      <c r="EC163" s="101"/>
      <c r="ED163" s="23">
        <f>+DN152</f>
        <v>32109.729999999996</v>
      </c>
      <c r="EE163" s="23">
        <f>+DL152</f>
        <v>93</v>
      </c>
      <c r="EF163" s="60">
        <f t="shared" si="185"/>
        <v>2.8963183433806518E-3</v>
      </c>
    </row>
    <row r="164" spans="1:136" s="1" customFormat="1" ht="15.75" hidden="1" customHeight="1">
      <c r="A164" s="61">
        <v>30100013</v>
      </c>
      <c r="B164" s="123"/>
      <c r="C164" s="78" t="s">
        <v>149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24"/>
      <c r="C165" s="78" t="s">
        <v>123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122" t="s">
        <v>124</v>
      </c>
      <c r="C166" s="78" t="s">
        <v>125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>
      <c r="A167" s="61">
        <v>30100017</v>
      </c>
      <c r="B167" s="123"/>
      <c r="C167" s="78" t="s">
        <v>127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>
      <c r="A168" s="61">
        <v>30100015</v>
      </c>
      <c r="B168" s="124"/>
      <c r="C168" s="78" t="s">
        <v>129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>
      <c r="A169" s="61">
        <v>30100031</v>
      </c>
      <c r="B169" s="138" t="s">
        <v>130</v>
      </c>
      <c r="C169" s="78" t="s">
        <v>123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>
      <c r="A170" s="61">
        <v>30100033</v>
      </c>
      <c r="B170" s="138"/>
      <c r="C170" s="78" t="s">
        <v>131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>
      <c r="A171" s="61">
        <v>30100062</v>
      </c>
      <c r="B171" s="138"/>
      <c r="C171" s="78" t="s">
        <v>132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>
      <c r="A172" s="61">
        <v>30100032</v>
      </c>
      <c r="B172" s="138"/>
      <c r="C172" s="78" t="s">
        <v>133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>
      <c r="A173" s="61">
        <v>30100035</v>
      </c>
      <c r="B173" s="122" t="s">
        <v>134</v>
      </c>
      <c r="C173" s="78" t="s">
        <v>133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>
      <c r="A174" s="61">
        <v>30100036</v>
      </c>
      <c r="B174" s="123"/>
      <c r="C174" s="78" t="s">
        <v>135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>
      <c r="A175" s="61">
        <v>30100034</v>
      </c>
      <c r="B175" s="124"/>
      <c r="C175" s="78" t="s">
        <v>136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>
      <c r="A176" s="61">
        <v>30100019</v>
      </c>
      <c r="B176" s="122" t="s">
        <v>137</v>
      </c>
      <c r="C176" s="78" t="s">
        <v>138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>
      <c r="A177" s="61">
        <v>30100020</v>
      </c>
      <c r="B177" s="123"/>
      <c r="C177" s="78" t="s">
        <v>140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>
      <c r="A178" s="61">
        <v>30100021</v>
      </c>
      <c r="B178" s="123"/>
      <c r="C178" s="78" t="s">
        <v>141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>
      <c r="A179" s="61">
        <v>30100018</v>
      </c>
      <c r="B179" s="124"/>
      <c r="C179" s="78" t="s">
        <v>142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>
      <c r="A180" s="61">
        <v>30100030</v>
      </c>
      <c r="B180" s="81" t="s">
        <v>143</v>
      </c>
      <c r="C180" s="78" t="s">
        <v>144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>
      <c r="A181" s="61">
        <v>30100038</v>
      </c>
      <c r="B181" s="138" t="s">
        <v>145</v>
      </c>
      <c r="C181" s="7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>
      <c r="A182" s="61">
        <v>30100037</v>
      </c>
      <c r="B182" s="138"/>
      <c r="C182" s="7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>
      <c r="A183" s="61">
        <v>30100040</v>
      </c>
      <c r="B183" s="139" t="s">
        <v>146</v>
      </c>
      <c r="C183" s="78" t="s">
        <v>147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>
      <c r="A184" s="61">
        <v>30100039</v>
      </c>
      <c r="B184" s="140"/>
      <c r="C184" s="78" t="s">
        <v>136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>
      <c r="A185" s="61">
        <v>30100042</v>
      </c>
      <c r="B185" s="140"/>
      <c r="C185" s="78" t="s">
        <v>135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>
      <c r="A186" s="61">
        <v>30100041</v>
      </c>
      <c r="B186" s="141"/>
      <c r="C186" s="78" t="s">
        <v>133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>
      <c r="A187" s="61">
        <v>30100046</v>
      </c>
      <c r="B187" s="122" t="s">
        <v>148</v>
      </c>
      <c r="C187" s="78" t="s">
        <v>149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>
      <c r="A188" s="61">
        <v>30100045</v>
      </c>
      <c r="B188" s="123"/>
      <c r="C188" s="78" t="s">
        <v>150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>
      <c r="A189" s="61">
        <v>30100044</v>
      </c>
      <c r="B189" s="123"/>
      <c r="C189" s="78" t="s">
        <v>135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>
      <c r="A190" s="61">
        <v>30100043</v>
      </c>
      <c r="B190" s="124"/>
      <c r="C190" s="78" t="s">
        <v>151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122" t="s">
        <v>152</v>
      </c>
      <c r="C191" s="78" t="s">
        <v>153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23"/>
      <c r="C192" s="78" t="s">
        <v>129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23"/>
      <c r="C193" s="78" t="s">
        <v>155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23"/>
      <c r="C194" s="78" t="s">
        <v>156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24"/>
      <c r="C195" s="78" t="s">
        <v>157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>
      <c r="A196" s="61">
        <v>30100048</v>
      </c>
      <c r="B196" s="122" t="s">
        <v>158</v>
      </c>
      <c r="C196" s="78" t="s">
        <v>131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>
      <c r="A197" s="61">
        <v>30100047</v>
      </c>
      <c r="B197" s="124"/>
      <c r="C197" s="78" t="s">
        <v>159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>
      <c r="A198" s="61">
        <v>30100064</v>
      </c>
      <c r="B198" s="79" t="s">
        <v>160</v>
      </c>
      <c r="C198" s="78" t="s">
        <v>161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>
      <c r="A199" s="61">
        <v>30100049</v>
      </c>
      <c r="B199" s="122" t="s">
        <v>162</v>
      </c>
      <c r="C199" s="78" t="s">
        <v>163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>
      <c r="A200" s="61">
        <v>30100050</v>
      </c>
      <c r="B200" s="123"/>
      <c r="C200" s="78" t="s">
        <v>133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>
      <c r="A201" s="61">
        <v>30100051</v>
      </c>
      <c r="B201" s="122" t="s">
        <v>164</v>
      </c>
      <c r="C201" s="78" t="s">
        <v>133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61">
        <v>30100052</v>
      </c>
      <c r="B202" s="124"/>
      <c r="C202" s="78" t="s">
        <v>131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>
      <c r="A203" s="61">
        <v>30100001</v>
      </c>
      <c r="B203" s="123" t="s">
        <v>165</v>
      </c>
      <c r="C203" s="78" t="s">
        <v>151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>
      <c r="A204" s="61">
        <v>30100002</v>
      </c>
      <c r="B204" s="124"/>
      <c r="C204" s="78" t="s">
        <v>166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>
      <c r="A205" s="61">
        <v>30101068</v>
      </c>
      <c r="B205" s="123" t="s">
        <v>167</v>
      </c>
      <c r="C205" s="78" t="s">
        <v>168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>
      <c r="A206" s="61">
        <v>30101071</v>
      </c>
      <c r="B206" s="124"/>
      <c r="C206" s="7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>
      <c r="A207" s="61">
        <v>30200006</v>
      </c>
      <c r="B207" s="122" t="s">
        <v>169</v>
      </c>
      <c r="C207" s="78" t="s">
        <v>170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>
      <c r="A208" s="61">
        <v>30200005</v>
      </c>
      <c r="B208" s="124"/>
      <c r="C208" s="78" t="s">
        <v>163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2" t="s">
        <v>171</v>
      </c>
      <c r="C209" s="78" t="s">
        <v>172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4"/>
      <c r="C210" s="78" t="s">
        <v>173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1" t="s">
        <v>174</v>
      </c>
      <c r="C211" s="78" t="s">
        <v>170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>
      <c r="A212" s="61">
        <v>30100007</v>
      </c>
      <c r="B212" s="122" t="s">
        <v>175</v>
      </c>
      <c r="C212" s="78" t="s">
        <v>163</v>
      </c>
      <c r="D212" s="5">
        <v>442</v>
      </c>
      <c r="E212" s="22">
        <v>5.09</v>
      </c>
      <c r="F212" s="23">
        <f t="shared" si="174"/>
        <v>2249.7799999999997</v>
      </c>
      <c r="G212" s="23">
        <f>+'[2]13'!$L$119</f>
        <v>2574.5</v>
      </c>
      <c r="H212" s="23">
        <f t="shared" si="186"/>
        <v>52</v>
      </c>
      <c r="I212" s="23">
        <f t="shared" si="187"/>
        <v>10</v>
      </c>
      <c r="J212" s="23">
        <f t="shared" si="177"/>
        <v>2301.7799999999997</v>
      </c>
      <c r="K212" s="23">
        <f t="shared" si="178"/>
        <v>2.2591212018524796</v>
      </c>
      <c r="L212" s="23">
        <f t="shared" si="179"/>
        <v>0.38842493688094776</v>
      </c>
      <c r="M212" s="10">
        <v>0.8</v>
      </c>
      <c r="N212" s="23">
        <f t="shared" si="188"/>
        <v>18.414239999999999</v>
      </c>
      <c r="O212" s="23">
        <f t="shared" si="189"/>
        <v>-1.8475461387334273</v>
      </c>
      <c r="P212" s="23">
        <f t="shared" si="180"/>
        <v>0.43444638497163068</v>
      </c>
      <c r="Q212" s="7">
        <v>1</v>
      </c>
      <c r="R212" s="6">
        <f t="shared" si="181"/>
        <v>2.3017799999999999</v>
      </c>
      <c r="S212" s="5"/>
      <c r="T212" s="5">
        <v>1</v>
      </c>
      <c r="U212" s="5"/>
      <c r="V212" s="5"/>
      <c r="W212" s="5"/>
      <c r="X212" s="5"/>
      <c r="Y212" s="5"/>
      <c r="Z212" s="5"/>
      <c r="AA212" s="5"/>
      <c r="AB212" s="4">
        <v>3.4</v>
      </c>
      <c r="AC212" s="4">
        <v>12.5</v>
      </c>
      <c r="AD212" s="4"/>
      <c r="AE212" s="4"/>
      <c r="AF212" s="4">
        <v>9.6999999999999993</v>
      </c>
      <c r="AG212" s="4"/>
      <c r="AH212" s="4"/>
      <c r="AI212" s="4"/>
      <c r="AJ212" s="4"/>
      <c r="AK212" s="4"/>
      <c r="AL212" s="4"/>
      <c r="AM212" s="4">
        <v>5.5</v>
      </c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>
        <v>20.9</v>
      </c>
      <c r="AZ212" s="4"/>
      <c r="BA212" s="4"/>
      <c r="BB212" s="4">
        <v>10</v>
      </c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>
        <f t="shared" si="198"/>
        <v>0.14771177089035445</v>
      </c>
      <c r="BQ212" s="4">
        <f t="shared" si="198"/>
        <v>553.31249999999989</v>
      </c>
      <c r="BR212" s="4">
        <f t="shared" si="198"/>
        <v>0</v>
      </c>
      <c r="BS212" s="4">
        <f t="shared" si="197"/>
        <v>0</v>
      </c>
      <c r="BT212" s="4">
        <f t="shared" si="197"/>
        <v>52.676624177810218</v>
      </c>
      <c r="BU212" s="4">
        <f t="shared" si="197"/>
        <v>0</v>
      </c>
      <c r="BV212" s="4">
        <f t="shared" si="197"/>
        <v>0</v>
      </c>
      <c r="BW212" s="4">
        <f t="shared" si="197"/>
        <v>0</v>
      </c>
      <c r="BX212" s="4">
        <f t="shared" si="197"/>
        <v>0</v>
      </c>
      <c r="BY212" s="4" t="str">
        <f t="shared" si="197"/>
        <v/>
      </c>
      <c r="BZ212" s="4">
        <f t="shared" si="197"/>
        <v>0</v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>
        <f t="shared" si="197"/>
        <v>0</v>
      </c>
      <c r="CI212" s="4">
        <f t="shared" si="199"/>
        <v>0</v>
      </c>
      <c r="CJ212" s="4" t="str">
        <f t="shared" si="199"/>
        <v/>
      </c>
      <c r="CK212" s="4" t="str">
        <f t="shared" si="199"/>
        <v/>
      </c>
      <c r="CL212" s="4">
        <f t="shared" si="199"/>
        <v>0</v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>
        <f t="shared" si="199"/>
        <v>0</v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4"/>
      <c r="C213" s="78" t="s">
        <v>170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>
      <c r="A214" s="61">
        <v>30100009</v>
      </c>
      <c r="B214" s="122" t="s">
        <v>176</v>
      </c>
      <c r="C214" s="78" t="s">
        <v>163</v>
      </c>
      <c r="D214" s="5">
        <v>160</v>
      </c>
      <c r="E214" s="22">
        <v>5</v>
      </c>
      <c r="F214" s="23">
        <f t="shared" si="174"/>
        <v>800</v>
      </c>
      <c r="G214" s="23">
        <f>+'[2]13'!$L$120</f>
        <v>629.1</v>
      </c>
      <c r="H214" s="23">
        <f t="shared" si="186"/>
        <v>15.5</v>
      </c>
      <c r="I214" s="23">
        <f t="shared" si="187"/>
        <v>7</v>
      </c>
      <c r="J214" s="23">
        <f t="shared" si="177"/>
        <v>815.5</v>
      </c>
      <c r="K214" s="23">
        <f t="shared" si="178"/>
        <v>1.9006744328632741</v>
      </c>
      <c r="L214" s="23">
        <f t="shared" si="179"/>
        <v>1.1127006835161342</v>
      </c>
      <c r="M214" s="10">
        <v>0.8</v>
      </c>
      <c r="N214" s="23">
        <f t="shared" si="188"/>
        <v>6.5240000000000009</v>
      </c>
      <c r="O214" s="23">
        <f t="shared" si="189"/>
        <v>-2.2133751163794084</v>
      </c>
      <c r="P214" s="23">
        <f t="shared" si="180"/>
        <v>1.226241569589209</v>
      </c>
      <c r="Q214" s="7">
        <v>1</v>
      </c>
      <c r="R214" s="6">
        <f t="shared" si="181"/>
        <v>0.8155</v>
      </c>
      <c r="S214" s="5"/>
      <c r="T214" s="5">
        <v>1</v>
      </c>
      <c r="U214" s="5"/>
      <c r="V214" s="5"/>
      <c r="W214" s="5"/>
      <c r="X214" s="5"/>
      <c r="Y214" s="5"/>
      <c r="Z214" s="5"/>
      <c r="AA214" s="5"/>
      <c r="AB214" s="4">
        <v>3.3</v>
      </c>
      <c r="AC214" s="4">
        <v>1.9</v>
      </c>
      <c r="AD214" s="4"/>
      <c r="AE214" s="4"/>
      <c r="AF214" s="4">
        <v>4.9000000000000004</v>
      </c>
      <c r="AG214" s="4"/>
      <c r="AH214" s="4"/>
      <c r="AI214" s="4"/>
      <c r="AJ214" s="4"/>
      <c r="AK214" s="4"/>
      <c r="AL214" s="4"/>
      <c r="AM214" s="4">
        <v>5.4</v>
      </c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>
        <v>7</v>
      </c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>
        <f t="shared" si="198"/>
        <v>0.40465971796443895</v>
      </c>
      <c r="BQ214" s="4">
        <f t="shared" si="198"/>
        <v>99.964516129032262</v>
      </c>
      <c r="BR214" s="4">
        <f t="shared" si="198"/>
        <v>0</v>
      </c>
      <c r="BS214" s="4">
        <f t="shared" si="197"/>
        <v>0</v>
      </c>
      <c r="BT214" s="4">
        <f t="shared" si="197"/>
        <v>75.107296137339048</v>
      </c>
      <c r="BU214" s="4">
        <f t="shared" si="197"/>
        <v>0</v>
      </c>
      <c r="BV214" s="4">
        <f t="shared" si="197"/>
        <v>0</v>
      </c>
      <c r="BW214" s="4">
        <f t="shared" si="197"/>
        <v>0</v>
      </c>
      <c r="BX214" s="4">
        <f t="shared" si="197"/>
        <v>0</v>
      </c>
      <c r="BY214" s="4" t="str">
        <f t="shared" si="197"/>
        <v/>
      </c>
      <c r="BZ214" s="4">
        <f t="shared" si="197"/>
        <v>0</v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>
        <f t="shared" si="197"/>
        <v>0</v>
      </c>
      <c r="CI214" s="4">
        <f t="shared" si="199"/>
        <v>0</v>
      </c>
      <c r="CJ214" s="4" t="str">
        <f t="shared" si="199"/>
        <v/>
      </c>
      <c r="CK214" s="4" t="str">
        <f t="shared" si="199"/>
        <v/>
      </c>
      <c r="CL214" s="4">
        <f t="shared" si="199"/>
        <v>0</v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>
        <f t="shared" si="199"/>
        <v>0</v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>
      <c r="A215" s="61">
        <v>30200004</v>
      </c>
      <c r="B215" s="124"/>
      <c r="C215" s="78" t="s">
        <v>170</v>
      </c>
      <c r="D215" s="5">
        <v>450</v>
      </c>
      <c r="E215" s="22">
        <v>5</v>
      </c>
      <c r="F215" s="23">
        <f t="shared" si="174"/>
        <v>2250</v>
      </c>
      <c r="G215" s="23">
        <f>+'[2]13'!$L$121</f>
        <v>2472</v>
      </c>
      <c r="H215" s="23">
        <f t="shared" si="186"/>
        <v>22.4</v>
      </c>
      <c r="I215" s="23">
        <f t="shared" si="187"/>
        <v>5</v>
      </c>
      <c r="J215" s="23">
        <f t="shared" si="177"/>
        <v>2272.4</v>
      </c>
      <c r="K215" s="23">
        <f t="shared" si="178"/>
        <v>0.98574194684034488</v>
      </c>
      <c r="L215" s="23">
        <f t="shared" si="179"/>
        <v>0.20226537216828477</v>
      </c>
      <c r="M215" s="10">
        <v>1.2</v>
      </c>
      <c r="N215" s="23">
        <f t="shared" si="188"/>
        <v>27.268800000000002</v>
      </c>
      <c r="O215" s="23">
        <f t="shared" si="189"/>
        <v>1.1992680991370297E-2</v>
      </c>
      <c r="P215" s="23">
        <f t="shared" si="180"/>
        <v>1.3201901073754621</v>
      </c>
      <c r="Q215" s="7">
        <v>1</v>
      </c>
      <c r="R215" s="6">
        <f t="shared" si="181"/>
        <v>2.2724000000000002</v>
      </c>
      <c r="S215" s="5"/>
      <c r="T215" s="5"/>
      <c r="U215" s="5"/>
      <c r="V215" s="5"/>
      <c r="W215" s="5">
        <v>2</v>
      </c>
      <c r="X215" s="5"/>
      <c r="Y215" s="5"/>
      <c r="Z215" s="5"/>
      <c r="AA215" s="5">
        <v>1</v>
      </c>
      <c r="AB215" s="4">
        <v>5.7</v>
      </c>
      <c r="AC215" s="4">
        <v>2.4</v>
      </c>
      <c r="AD215" s="4"/>
      <c r="AE215" s="4"/>
      <c r="AF215" s="4">
        <v>7.8</v>
      </c>
      <c r="AG215" s="4"/>
      <c r="AH215" s="4"/>
      <c r="AI215" s="4"/>
      <c r="AJ215" s="4"/>
      <c r="AK215" s="4"/>
      <c r="AL215" s="4"/>
      <c r="AM215" s="4">
        <v>6.5</v>
      </c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>
        <v>5</v>
      </c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>
        <f t="shared" si="198"/>
        <v>0.25083612040133779</v>
      </c>
      <c r="BQ215" s="4">
        <f t="shared" si="198"/>
        <v>243.47142857142862</v>
      </c>
      <c r="BR215" s="4">
        <f t="shared" si="198"/>
        <v>0</v>
      </c>
      <c r="BS215" s="4">
        <f t="shared" si="197"/>
        <v>0</v>
      </c>
      <c r="BT215" s="4">
        <f t="shared" si="197"/>
        <v>28.604118993135007</v>
      </c>
      <c r="BU215" s="4">
        <f t="shared" si="197"/>
        <v>0</v>
      </c>
      <c r="BV215" s="4">
        <f t="shared" si="197"/>
        <v>0</v>
      </c>
      <c r="BW215" s="4">
        <f t="shared" si="197"/>
        <v>0</v>
      </c>
      <c r="BX215" s="4">
        <f t="shared" si="197"/>
        <v>0</v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>
        <f t="shared" si="197"/>
        <v>0</v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>
        <f t="shared" si="197"/>
        <v>0</v>
      </c>
      <c r="CH215" s="4">
        <f t="shared" si="197"/>
        <v>0</v>
      </c>
      <c r="CI215" s="4">
        <f t="shared" si="199"/>
        <v>0</v>
      </c>
      <c r="CJ215" s="4" t="str">
        <f t="shared" si="199"/>
        <v/>
      </c>
      <c r="CK215" s="4" t="str">
        <f t="shared" si="199"/>
        <v/>
      </c>
      <c r="CL215" s="4">
        <f t="shared" si="199"/>
        <v>0</v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>
        <f t="shared" si="199"/>
        <v>0</v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2" t="s">
        <v>177</v>
      </c>
      <c r="C216" s="78" t="s">
        <v>131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3"/>
      <c r="C217" s="78" t="s">
        <v>151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3"/>
      <c r="C218" s="81" t="s">
        <v>136</v>
      </c>
      <c r="D218" s="5"/>
      <c r="E218" s="22">
        <v>5.03</v>
      </c>
      <c r="F218" s="23">
        <f t="shared" si="174"/>
        <v>0</v>
      </c>
      <c r="G218" s="23">
        <f>+'[2]13'!$L$64</f>
        <v>2536.8000000000002</v>
      </c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4"/>
      <c r="C219" s="81" t="s">
        <v>178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2" t="s">
        <v>179</v>
      </c>
      <c r="C220" s="78" t="s">
        <v>168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4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1">
        <v>30400014</v>
      </c>
      <c r="B222" s="142" t="s">
        <v>180</v>
      </c>
      <c r="C222" s="78" t="s">
        <v>131</v>
      </c>
      <c r="D222" s="5">
        <v>80</v>
      </c>
      <c r="E222" s="22">
        <v>5.03</v>
      </c>
      <c r="F222" s="23">
        <f t="shared" si="174"/>
        <v>402.40000000000003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402.40000000000003</v>
      </c>
      <c r="K222" s="23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1.6096000000000004</v>
      </c>
      <c r="O222" s="23">
        <f t="shared" si="189"/>
        <v>0.4</v>
      </c>
      <c r="P222" s="23">
        <f t="shared" si="180"/>
        <v>0</v>
      </c>
      <c r="Q222" s="7">
        <v>0.1</v>
      </c>
      <c r="R222" s="6">
        <f t="shared" si="181"/>
        <v>4.0240000000000012E-2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198"/>
        <v>0</v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>
        <f t="shared" si="197"/>
        <v>0</v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>
        <f t="shared" si="197"/>
        <v>0</v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>
      <c r="A223" s="61">
        <v>30400016</v>
      </c>
      <c r="B223" s="143"/>
      <c r="C223" s="78" t="s">
        <v>155</v>
      </c>
      <c r="D223" s="5">
        <v>344</v>
      </c>
      <c r="E223" s="22">
        <v>5.03</v>
      </c>
      <c r="F223" s="23">
        <f t="shared" ref="F223:F286" si="200">E223*D223</f>
        <v>1730.3200000000002</v>
      </c>
      <c r="G223" s="23">
        <f>+'[2]13'!$L$59</f>
        <v>4024</v>
      </c>
      <c r="H223" s="23">
        <f t="shared" si="186"/>
        <v>0</v>
      </c>
      <c r="I223" s="23">
        <f t="shared" si="187"/>
        <v>0</v>
      </c>
      <c r="J223" s="23">
        <f t="shared" ref="J223:J286" si="201">F223+H223</f>
        <v>1730.3200000000002</v>
      </c>
      <c r="K223" s="23">
        <f t="shared" ref="K223:K286" si="202">IF(ISERROR(H223/J223*100),"0",(H223/J223*100))</f>
        <v>0</v>
      </c>
      <c r="L223" s="23">
        <f t="shared" ref="L223:L286" si="203">IF(ISERROR(I223/G223*100),"0",(I223/G223*100))</f>
        <v>0</v>
      </c>
      <c r="M223" s="10">
        <v>0.4</v>
      </c>
      <c r="N223" s="23">
        <f t="shared" si="188"/>
        <v>6.9212800000000012</v>
      </c>
      <c r="O223" s="23">
        <f t="shared" si="189"/>
        <v>0.4</v>
      </c>
      <c r="P223" s="23">
        <f t="shared" ref="P223:P286" si="204">IF(ISERROR((S223+T223+U223+V223+W223+X223+Y223+Z223+AA223)/J223*1000),"",((S223+T223+U223+V223+W223+X223+Y223+Z223+AA223)/J223*1000))</f>
        <v>0.57792778214434326</v>
      </c>
      <c r="Q223" s="7">
        <v>0.1</v>
      </c>
      <c r="R223" s="6">
        <f t="shared" ref="R223:R286" si="205">Q223*J223/1000</f>
        <v>0.17303200000000005</v>
      </c>
      <c r="S223" s="5"/>
      <c r="T223" s="5"/>
      <c r="U223" s="5"/>
      <c r="V223" s="5"/>
      <c r="W223" s="5">
        <v>1</v>
      </c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>
        <f t="shared" si="198"/>
        <v>0</v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>
        <f t="shared" si="198"/>
        <v>0</v>
      </c>
      <c r="BU223" s="4">
        <f t="shared" si="198"/>
        <v>0</v>
      </c>
      <c r="BV223" s="4">
        <f t="shared" si="198"/>
        <v>0</v>
      </c>
      <c r="BW223" s="4">
        <f t="shared" si="198"/>
        <v>0</v>
      </c>
      <c r="BX223" s="4">
        <f t="shared" si="198"/>
        <v>0</v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>
        <f t="shared" si="198"/>
        <v>0</v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4"/>
      <c r="C224" s="78" t="s">
        <v>172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2" t="s">
        <v>181</v>
      </c>
      <c r="C225" s="38" t="s">
        <v>136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3"/>
      <c r="C226" s="38" t="s">
        <v>131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23"/>
      <c r="C227" s="38" t="s">
        <v>182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4"/>
      <c r="C228" s="38" t="s">
        <v>183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2" t="s">
        <v>184</v>
      </c>
      <c r="C229" s="38" t="s">
        <v>136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3"/>
      <c r="C230" s="38" t="s">
        <v>131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3"/>
      <c r="C231" s="38" t="s">
        <v>182</v>
      </c>
      <c r="D231" s="5"/>
      <c r="E231" s="53">
        <v>10</v>
      </c>
      <c r="F231" s="23">
        <f t="shared" si="200"/>
        <v>0</v>
      </c>
      <c r="G231" s="23">
        <f>+'[2]13'!$L$71</f>
        <v>4888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4"/>
      <c r="C232" s="38" t="s">
        <v>183</v>
      </c>
      <c r="D232" s="5"/>
      <c r="E232" s="53">
        <v>10</v>
      </c>
      <c r="F232" s="23">
        <f t="shared" si="200"/>
        <v>0</v>
      </c>
      <c r="G232" s="23">
        <f>+'[2]13'!$L$73</f>
        <v>3910.4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79" t="s">
        <v>185</v>
      </c>
      <c r="C233" s="38" t="s">
        <v>186</v>
      </c>
      <c r="D233" s="5">
        <v>864</v>
      </c>
      <c r="E233" s="53">
        <v>10</v>
      </c>
      <c r="F233" s="23">
        <f t="shared" si="200"/>
        <v>8640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8640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17.28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0.86399999999999999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1">
        <v>30400001</v>
      </c>
      <c r="B234" s="122" t="s">
        <v>187</v>
      </c>
      <c r="C234" s="81" t="s">
        <v>135</v>
      </c>
      <c r="D234" s="5">
        <v>888</v>
      </c>
      <c r="E234" s="22">
        <v>5.0599999999999996</v>
      </c>
      <c r="F234" s="23">
        <f t="shared" si="200"/>
        <v>4493.28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4493.28</v>
      </c>
      <c r="K234" s="23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13.479839999999999</v>
      </c>
      <c r="O234" s="23">
        <f t="shared" si="210"/>
        <v>0.3</v>
      </c>
      <c r="P234" s="23">
        <f t="shared" si="204"/>
        <v>0</v>
      </c>
      <c r="Q234" s="7">
        <v>0.1</v>
      </c>
      <c r="R234" s="6">
        <f t="shared" si="205"/>
        <v>0.44932799999999995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4"/>
      <c r="C235" s="78" t="s">
        <v>168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2" t="s">
        <v>188</v>
      </c>
      <c r="C236" s="78" t="s">
        <v>131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3"/>
      <c r="C237" s="78" t="s">
        <v>136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4"/>
      <c r="C238" s="78" t="s">
        <v>151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2" t="s">
        <v>189</v>
      </c>
      <c r="C239" s="78" t="s">
        <v>183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3"/>
      <c r="C240" s="78" t="s">
        <v>131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3"/>
      <c r="C241" s="78" t="s">
        <v>151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4"/>
      <c r="C242" s="78" t="s">
        <v>136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customHeight="1">
      <c r="A243" s="61">
        <v>30400018</v>
      </c>
      <c r="B243" s="122" t="s">
        <v>190</v>
      </c>
      <c r="C243" s="78" t="s">
        <v>183</v>
      </c>
      <c r="D243" s="5">
        <v>216</v>
      </c>
      <c r="E243" s="22">
        <v>5.05</v>
      </c>
      <c r="F243" s="23">
        <f t="shared" si="200"/>
        <v>1090.8</v>
      </c>
      <c r="G243" s="23">
        <f>+'[2]13'!$L$123</f>
        <v>1322.4</v>
      </c>
      <c r="H243" s="23">
        <f t="shared" si="207"/>
        <v>0</v>
      </c>
      <c r="I243" s="23">
        <f t="shared" si="208"/>
        <v>0</v>
      </c>
      <c r="J243" s="23">
        <f t="shared" si="201"/>
        <v>1090.8</v>
      </c>
      <c r="K243" s="23">
        <f t="shared" si="202"/>
        <v>0</v>
      </c>
      <c r="L243" s="23">
        <f t="shared" si="203"/>
        <v>0</v>
      </c>
      <c r="M243" s="10">
        <v>0.3</v>
      </c>
      <c r="N243" s="23">
        <f t="shared" si="209"/>
        <v>3.2723999999999993</v>
      </c>
      <c r="O243" s="23">
        <f t="shared" si="210"/>
        <v>0.3</v>
      </c>
      <c r="P243" s="23">
        <f t="shared" si="204"/>
        <v>0</v>
      </c>
      <c r="Q243" s="7">
        <v>0.1</v>
      </c>
      <c r="R243" s="6">
        <f t="shared" si="205"/>
        <v>0.10908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>
        <f t="shared" si="213"/>
        <v>0</v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>
        <f t="shared" si="213"/>
        <v>0</v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>
        <f t="shared" si="212"/>
        <v>0</v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1">
        <v>30400021</v>
      </c>
      <c r="B244" s="123"/>
      <c r="C244" s="78" t="s">
        <v>131</v>
      </c>
      <c r="D244" s="5">
        <v>552</v>
      </c>
      <c r="E244" s="22">
        <v>5.05</v>
      </c>
      <c r="F244" s="23">
        <f t="shared" si="200"/>
        <v>2787.6</v>
      </c>
      <c r="G244" s="23">
        <f>+'[2]13'!$L$122</f>
        <v>1983.6000000000001</v>
      </c>
      <c r="H244" s="23">
        <f t="shared" si="207"/>
        <v>0</v>
      </c>
      <c r="I244" s="23">
        <f t="shared" si="208"/>
        <v>0</v>
      </c>
      <c r="J244" s="23">
        <f t="shared" si="201"/>
        <v>2787.6</v>
      </c>
      <c r="K244" s="23">
        <f t="shared" si="202"/>
        <v>0</v>
      </c>
      <c r="L244" s="23">
        <f t="shared" si="203"/>
        <v>0</v>
      </c>
      <c r="M244" s="10">
        <v>0.3</v>
      </c>
      <c r="N244" s="23">
        <f t="shared" si="209"/>
        <v>8.3628</v>
      </c>
      <c r="O244" s="23">
        <f t="shared" si="210"/>
        <v>0.3</v>
      </c>
      <c r="P244" s="23">
        <f t="shared" si="204"/>
        <v>0</v>
      </c>
      <c r="Q244" s="7">
        <v>0.1</v>
      </c>
      <c r="R244" s="6">
        <f t="shared" si="205"/>
        <v>0.27876000000000001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3"/>
      <c r="C245" s="78" t="s">
        <v>151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4"/>
      <c r="C246" s="78" t="s">
        <v>136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2" t="s">
        <v>191</v>
      </c>
      <c r="C247" s="78" t="s">
        <v>168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3"/>
      <c r="C248" s="78" t="s">
        <v>136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3"/>
      <c r="C249" s="78" t="s">
        <v>150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3"/>
      <c r="C250" s="78" t="s">
        <v>156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3"/>
      <c r="C251" s="78" t="s">
        <v>129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3"/>
      <c r="C252" s="78" t="s">
        <v>192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23"/>
      <c r="C253" s="78" t="s">
        <v>151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24"/>
      <c r="C254" s="78" t="s">
        <v>131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2" t="s">
        <v>193</v>
      </c>
      <c r="C255" s="29" t="s">
        <v>155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3"/>
      <c r="C256" s="78" t="s">
        <v>151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>
      <c r="A257" s="61">
        <v>30100057</v>
      </c>
      <c r="B257" s="123"/>
      <c r="C257" s="29" t="s">
        <v>194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>
      <c r="A258" s="61">
        <v>30100058</v>
      </c>
      <c r="B258" s="124"/>
      <c r="C258" s="29" t="s">
        <v>129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>
      <c r="A259" s="69">
        <v>30500001</v>
      </c>
      <c r="B259" s="122" t="s">
        <v>195</v>
      </c>
      <c r="C259" s="29" t="s">
        <v>157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>
      <c r="A260" s="69">
        <v>30500002</v>
      </c>
      <c r="B260" s="123"/>
      <c r="C260" s="29" t="s">
        <v>196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>
      <c r="A261" s="69">
        <v>30500003</v>
      </c>
      <c r="B261" s="123"/>
      <c r="C261" s="29" t="s">
        <v>197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>
      <c r="A262" s="69">
        <v>30500004</v>
      </c>
      <c r="B262" s="124"/>
      <c r="C262" s="29" t="s">
        <v>198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>
      <c r="A263" s="69">
        <v>30700005</v>
      </c>
      <c r="B263" s="122" t="s">
        <v>199</v>
      </c>
      <c r="C263" s="29" t="s">
        <v>157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>
      <c r="A264" s="69">
        <v>30700002</v>
      </c>
      <c r="B264" s="123"/>
      <c r="C264" s="29" t="s">
        <v>196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>
      <c r="A265" s="69">
        <v>30700003</v>
      </c>
      <c r="B265" s="123"/>
      <c r="C265" s="29" t="s">
        <v>197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>
      <c r="A266" s="69">
        <v>30700004</v>
      </c>
      <c r="B266" s="124"/>
      <c r="C266" s="29" t="s">
        <v>198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>
      <c r="A267" s="61">
        <v>30600009</v>
      </c>
      <c r="B267" s="122" t="s">
        <v>200</v>
      </c>
      <c r="C267" s="29" t="s">
        <v>201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>
      <c r="A268" s="61">
        <v>30600010</v>
      </c>
      <c r="B268" s="124"/>
      <c r="C268" s="29" t="s">
        <v>173</v>
      </c>
      <c r="D268" s="5"/>
      <c r="E268" s="22">
        <v>5.05</v>
      </c>
      <c r="F268" s="23">
        <f t="shared" si="200"/>
        <v>0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>
      <c r="A269" s="61">
        <v>30400026</v>
      </c>
      <c r="B269" s="122" t="s">
        <v>202</v>
      </c>
      <c r="C269" s="29" t="s">
        <v>178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>
      <c r="A270" s="61">
        <v>30400027</v>
      </c>
      <c r="B270" s="123"/>
      <c r="C270" s="29" t="s">
        <v>138</v>
      </c>
      <c r="D270" s="5"/>
      <c r="E270" s="22">
        <v>5.05</v>
      </c>
      <c r="F270" s="23">
        <f t="shared" si="200"/>
        <v>0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>
      <c r="A271" s="61">
        <v>30400028</v>
      </c>
      <c r="B271" s="124"/>
      <c r="C271" s="29" t="s">
        <v>203</v>
      </c>
      <c r="D271" s="5">
        <v>450</v>
      </c>
      <c r="E271" s="22">
        <v>5.05</v>
      </c>
      <c r="F271" s="23">
        <f t="shared" si="200"/>
        <v>2272.5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2272.5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18.18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0.22725000000000001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122" t="s">
        <v>204</v>
      </c>
      <c r="C272" s="29" t="s">
        <v>178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23"/>
      <c r="C273" s="29" t="s">
        <v>155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24"/>
      <c r="C274" s="29" t="s">
        <v>203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>
      <c r="A275" s="61">
        <v>30300005</v>
      </c>
      <c r="B275" s="122" t="s">
        <v>205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>
      <c r="A276" s="61">
        <v>30300004</v>
      </c>
      <c r="B276" s="123"/>
      <c r="C276" s="29" t="s">
        <v>207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>
      <c r="A277" s="61">
        <v>30300006</v>
      </c>
      <c r="B277" s="124"/>
      <c r="C277" s="29" t="s">
        <v>127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122" t="s">
        <v>208</v>
      </c>
      <c r="C278" s="29" t="s">
        <v>161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23"/>
      <c r="C279" s="29" t="s">
        <v>129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23"/>
      <c r="C280" s="29" t="s">
        <v>178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24"/>
      <c r="C281" s="29" t="s">
        <v>209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>
      <c r="A282" s="71">
        <v>30700007</v>
      </c>
      <c r="B282" s="122" t="s">
        <v>211</v>
      </c>
      <c r="C282" s="29" t="s">
        <v>213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>
      <c r="A283" s="71">
        <v>30700006</v>
      </c>
      <c r="B283" s="123"/>
      <c r="C283" s="29" t="s">
        <v>215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>
      <c r="A284" s="71">
        <v>30700008</v>
      </c>
      <c r="B284" s="123"/>
      <c r="C284" s="29" t="s">
        <v>139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>
      <c r="A285" s="71">
        <v>30700009</v>
      </c>
      <c r="B285" s="124"/>
      <c r="C285" s="29" t="s">
        <v>209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>
      <c r="A286" s="61">
        <v>30300002</v>
      </c>
      <c r="B286" s="122" t="s">
        <v>217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>
      <c r="A287" s="61">
        <v>30300001</v>
      </c>
      <c r="B287" s="123"/>
      <c r="C287" s="29" t="s">
        <v>206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24"/>
      <c r="C288" s="29" t="s">
        <v>126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2" t="s">
        <v>219</v>
      </c>
      <c r="C289" s="29" t="s">
        <v>154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4"/>
      <c r="C290" s="29" t="s">
        <v>128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2" t="s">
        <v>221</v>
      </c>
      <c r="C291" s="29" t="s">
        <v>126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3"/>
      <c r="C292" s="29" t="s">
        <v>71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3"/>
      <c r="C293" s="29" t="s">
        <v>154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4"/>
      <c r="C294" s="29" t="s">
        <v>224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321</v>
      </c>
      <c r="C295" s="30" t="s">
        <v>322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323</v>
      </c>
      <c r="C296" s="30" t="s">
        <v>324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325</v>
      </c>
      <c r="C297" s="30" t="s">
        <v>326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327</v>
      </c>
      <c r="C298" s="30" t="s">
        <v>328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234</v>
      </c>
      <c r="C299" s="30" t="s">
        <v>329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237</v>
      </c>
      <c r="C300" s="30" t="s">
        <v>329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239</v>
      </c>
      <c r="C301" s="30" t="s">
        <v>329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241</v>
      </c>
      <c r="C302" s="30" t="s">
        <v>243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245</v>
      </c>
      <c r="C303" s="30" t="s">
        <v>330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331</v>
      </c>
      <c r="C304" s="30" t="s">
        <v>330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0" t="s">
        <v>249</v>
      </c>
      <c r="C305" s="29" t="s">
        <v>251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0" t="s">
        <v>253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4446</v>
      </c>
      <c r="E307" s="43"/>
      <c r="F307" s="44">
        <f>SUM(F159:F306)</f>
        <v>26716.679999999997</v>
      </c>
      <c r="G307" s="44">
        <f t="shared" ref="G307:J307" si="233">SUM(G159:G306)</f>
        <v>24340.800000000003</v>
      </c>
      <c r="H307" s="44">
        <f t="shared" si="233"/>
        <v>89.9</v>
      </c>
      <c r="I307" s="44">
        <f t="shared" si="233"/>
        <v>22</v>
      </c>
      <c r="J307" s="44">
        <f t="shared" si="233"/>
        <v>26806.579999999998</v>
      </c>
      <c r="K307" s="44">
        <f>IF(ISERROR(H307/J307*100),"0",(H307/J307*100))</f>
        <v>0.33536542147487675</v>
      </c>
      <c r="L307" s="44">
        <f>IF(ISERROR(I307/G307*100),"0",(I307/G307*100))</f>
        <v>9.0383224873463466E-2</v>
      </c>
      <c r="M307" s="45">
        <f>IF(ISERROR(N307/J307*100),"",(N307/J307*100))</f>
        <v>0.45254918755022094</v>
      </c>
      <c r="N307" s="44">
        <f>SUM(N159:N306)</f>
        <v>121.31296</v>
      </c>
      <c r="O307" s="44">
        <f>IF(ISERROR(M307-K307-L307),"0",(M307-K307-L307))</f>
        <v>2.6800541201880732E-2</v>
      </c>
      <c r="P307" s="44">
        <f>(S307+T307+U307+V307+W307+X307+Y307+Z307+AA307)/J307*1000</f>
        <v>0.22382564280859404</v>
      </c>
      <c r="Q307" s="46">
        <f>IF(ISERROR(R307/J307*1000),"",(R307/J307*1000))</f>
        <v>0.28095228857989346</v>
      </c>
      <c r="R307" s="44">
        <f>SUM(R159:R306)</f>
        <v>7.5313699999999999</v>
      </c>
      <c r="S307" s="44">
        <f t="shared" ref="S307:BO307" si="234">SUM(S159:S306)</f>
        <v>0</v>
      </c>
      <c r="T307" s="44">
        <f t="shared" si="234"/>
        <v>2</v>
      </c>
      <c r="U307" s="44">
        <f t="shared" si="234"/>
        <v>0</v>
      </c>
      <c r="V307" s="44">
        <f t="shared" si="234"/>
        <v>0</v>
      </c>
      <c r="W307" s="44">
        <f t="shared" si="234"/>
        <v>3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1</v>
      </c>
      <c r="AB307" s="44">
        <f t="shared" si="234"/>
        <v>12.399999999999999</v>
      </c>
      <c r="AC307" s="44">
        <f t="shared" si="234"/>
        <v>16.8</v>
      </c>
      <c r="AD307" s="44">
        <f t="shared" si="234"/>
        <v>0</v>
      </c>
      <c r="AE307" s="44">
        <f t="shared" si="234"/>
        <v>0</v>
      </c>
      <c r="AF307" s="44">
        <f t="shared" si="234"/>
        <v>22.4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0</v>
      </c>
      <c r="AM307" s="44">
        <f t="shared" si="234"/>
        <v>17.399999999999999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20.9</v>
      </c>
      <c r="AZ307" s="44">
        <f t="shared" si="234"/>
        <v>0</v>
      </c>
      <c r="BA307" s="44">
        <f t="shared" si="234"/>
        <v>0</v>
      </c>
      <c r="BB307" s="44">
        <f t="shared" si="234"/>
        <v>22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4.6257299513776093E-2</v>
      </c>
      <c r="BQ307" s="47">
        <f>IF(ISERROR(AC307/$J$307*100),"",(AC307/$J$307*100))</f>
        <v>6.2671179986406325E-2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8.3561573315208429E-2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0</v>
      </c>
      <c r="CA307" s="47">
        <f t="shared" si="235"/>
        <v>6.4909436414492261E-2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7.7965932244993583E-2</v>
      </c>
      <c r="CN307" s="47">
        <f t="shared" si="235"/>
        <v>0</v>
      </c>
      <c r="CO307" s="47">
        <f t="shared" si="235"/>
        <v>0</v>
      </c>
      <c r="CP307" s="47">
        <f t="shared" si="235"/>
        <v>8.2069402363151148E-2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41" priority="140" stopIfTrue="1" operator="equal">
      <formula>0</formula>
    </cfRule>
  </conditionalFormatting>
  <conditionalFormatting sqref="S6:BO151 S161:BO306 DW4:FS151">
    <cfRule type="cellIs" dxfId="140" priority="139" operator="greaterThan">
      <formula>0</formula>
    </cfRule>
  </conditionalFormatting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2017-04-14T01:58:28Z</dcterms:modified>
</cp:coreProperties>
</file>