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D233"/>
  <c r="F233" s="1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G203"/>
  <c r="CF203"/>
  <c r="CE203"/>
  <c r="CD203"/>
  <c r="CC203"/>
  <c r="CB203"/>
  <c r="CA203"/>
  <c r="BZ203"/>
  <c r="BY203"/>
  <c r="BW203"/>
  <c r="BS203"/>
  <c r="AC203"/>
  <c r="AC307" s="1"/>
  <c r="AB203"/>
  <c r="AB307" s="1"/>
  <c r="I203"/>
  <c r="L203" s="1"/>
  <c r="BR203" s="1"/>
  <c r="H203"/>
  <c r="G203"/>
  <c r="G307" s="1"/>
  <c r="D203"/>
  <c r="D307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D141"/>
  <c r="D152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DK9" s="1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L7"/>
  <c r="DH7"/>
  <c r="DJ7" s="1"/>
  <c r="DN7" s="1"/>
  <c r="DC7"/>
  <c r="DB7"/>
  <c r="DA7"/>
  <c r="CZ7"/>
  <c r="CY7"/>
  <c r="CX7"/>
  <c r="CW7"/>
  <c r="CV7"/>
  <c r="CU7"/>
  <c r="CT7"/>
  <c r="CS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BD7"/>
  <c r="BD152" s="1"/>
  <c r="I7"/>
  <c r="L7" s="1"/>
  <c r="BR7" s="1"/>
  <c r="H7"/>
  <c r="G7"/>
  <c r="DK7" s="1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FT7"/>
  <c r="FU7"/>
  <c r="FX7"/>
  <c r="FZ7"/>
  <c r="GB7"/>
  <c r="K8"/>
  <c r="DO8"/>
  <c r="DP8"/>
  <c r="FT8"/>
  <c r="FU8"/>
  <c r="FV8"/>
  <c r="FX8"/>
  <c r="FZ8"/>
  <c r="GB8"/>
  <c r="K9"/>
  <c r="DO9"/>
  <c r="DP9"/>
  <c r="FT9"/>
  <c r="FU9"/>
  <c r="FV9"/>
  <c r="FX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P42"/>
  <c r="FT42"/>
  <c r="FU42"/>
  <c r="FV42"/>
  <c r="FX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CR152"/>
  <c r="CR7"/>
  <c r="FH7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FV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1"/>
  <c r="J141" s="1"/>
  <c r="DH141"/>
  <c r="DJ141" s="1"/>
  <c r="DN141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03"/>
  <c r="J203" s="1"/>
  <c r="BP203"/>
  <c r="CH203"/>
  <c r="CI203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R203"/>
  <c r="BX203" s="1"/>
  <c r="P203"/>
  <c r="BV203" s="1"/>
  <c r="N203"/>
  <c r="BT203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DV141"/>
  <c r="GB141" s="1"/>
  <c r="DT141"/>
  <c r="FZ141" s="1"/>
  <c r="DR141"/>
  <c r="FX141" s="1"/>
  <c r="BP141"/>
  <c r="R141"/>
  <c r="BX141" s="1"/>
  <c r="P141"/>
  <c r="BV141" s="1"/>
  <c r="N141"/>
  <c r="BT141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GV7"/>
  <c r="DM7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03"/>
  <c r="F307"/>
  <c r="FT141"/>
  <c r="DO141"/>
  <c r="K141"/>
  <c r="DS93"/>
  <c r="FY93" s="1"/>
  <c r="DS92"/>
  <c r="FY92" s="1"/>
  <c r="FH152"/>
  <c r="GV152" s="1"/>
  <c r="DK152"/>
  <c r="DH152"/>
  <c r="F152"/>
  <c r="DY156"/>
  <c r="EE162"/>
  <c r="DS42"/>
  <c r="FY42" s="1"/>
  <c r="DS41"/>
  <c r="FY41" s="1"/>
  <c r="DS9"/>
  <c r="FY9" s="1"/>
  <c r="DS8"/>
  <c r="FY8" s="1"/>
  <c r="DS6"/>
  <c r="FY6" s="1"/>
  <c r="BQ141" l="1"/>
  <c r="O141"/>
  <c r="BU141" s="1"/>
  <c r="DS141"/>
  <c r="FY141" s="1"/>
  <c r="FU141"/>
  <c r="O203"/>
  <c r="BU203" s="1"/>
  <c r="BQ203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P7"/>
  <c r="DM152"/>
  <c r="DP152" s="1"/>
  <c r="FV152" s="1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FV7" l="1"/>
  <c r="DS7"/>
  <c r="FY7" s="1"/>
  <c r="DS4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C7" i="86"/>
  <c r="C8" s="1"/>
  <c r="B7"/>
  <c r="B8" s="1"/>
  <c r="DU152" i="87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<sst xmlns="http://schemas.openxmlformats.org/spreadsheetml/2006/main" count="1032" uniqueCount="250">
  <si>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</si>
  <si>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</si>
  <si>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</si>
  <si>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</si>
  <si>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</si>
  <si>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</si>
  <si>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</si>
  <si>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</si>
  <si>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</si>
  <si>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</si>
  <si>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</si>
  <si>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</si>
  <si>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</si>
  <si>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</si>
  <si>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</si>
  <si>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</si>
  <si>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</si>
  <si>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</si>
  <si>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</si>
  <si>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</si>
  <si>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</si>
  <si>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</si>
  <si>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</si>
  <si>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</si>
  <si>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</si>
  <si>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</si>
  <si>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</si>
  <si>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</si>
  <si>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</si>
  <si>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</si>
  <si>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</si>
  <si>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</si>
  <si>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</si>
  <si>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</si>
  <si>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</si>
  <si>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</si>
  <si>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</si>
  <si>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</si>
  <si>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</si>
  <si>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</si>
  <si>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</si>
  <si>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</si>
  <si>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</si>
  <si>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</si>
  <si>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</si>
  <si>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</si>
  <si>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</si>
  <si>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</si>
  <si>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</si>
  <si>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</si>
  <si>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</si>
  <si>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</si>
  <si>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</si>
  <si>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</si>
  <si>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</si>
  <si>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胶线</t>
    <phoneticPr fontId="2" type="noConversion"/>
  </si>
  <si>
    <t>长短不一</t>
    <phoneticPr fontId="2" type="noConversion"/>
  </si>
  <si>
    <t>酸奶</t>
    <phoneticPr fontId="2" type="noConversion"/>
  </si>
  <si>
    <t>哈密瓜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</si>
  <si>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</si>
  <si>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</si>
  <si>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</si>
  <si>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</si>
  <si>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</si>
  <si>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</si>
  <si>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</si>
  <si>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</si>
  <si>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</si>
  <si>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</si>
  <si>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</si>
  <si>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</si>
  <si>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</si>
  <si>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</si>
  <si>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</si>
  <si>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</si>
  <si>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</si>
  <si>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</si>
  <si>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</si>
  <si>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</si>
  <si>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</si>
  <si>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</si>
  <si>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</si>
  <si>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</si>
  <si>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</si>
  <si>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</si>
  <si>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</si>
  <si>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</si>
  <si>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</si>
  <si>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</si>
  <si>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</si>
  <si>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</si>
  <si>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</si>
  <si>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</si>
  <si>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</si>
  <si>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</si>
  <si>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</si>
  <si>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</si>
  <si>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</si>
  <si>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</si>
  <si>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</si>
  <si>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</si>
  <si>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>A</t>
    <phoneticPr fontId="1" type="noConversion"/>
  </si>
  <si>
    <t>25g乳酸玉米</t>
    <phoneticPr fontId="1" type="noConversion"/>
  </si>
  <si>
    <t>烂糖、气泡</t>
    <phoneticPr fontId="1" type="noConversion"/>
  </si>
  <si>
    <t>偏膜、气泡、烧膜</t>
    <phoneticPr fontId="1" type="noConversion"/>
  </si>
  <si>
    <t>25g乳酸香芋</t>
    <phoneticPr fontId="1" type="noConversion"/>
  </si>
  <si>
    <t>偏膜</t>
    <phoneticPr fontId="1" type="noConversion"/>
  </si>
  <si>
    <t>45g青提</t>
    <phoneticPr fontId="1" type="noConversion"/>
  </si>
  <si>
    <t>气泡、杂物</t>
    <phoneticPr fontId="1" type="noConversion"/>
  </si>
  <si>
    <t>B</t>
    <phoneticPr fontId="1" type="noConversion"/>
  </si>
  <si>
    <t>125g果味果司哈密瓜</t>
    <phoneticPr fontId="1" type="noConversion"/>
  </si>
  <si>
    <t>斜料、气泡、杂物</t>
    <phoneticPr fontId="1" type="noConversion"/>
  </si>
  <si>
    <t>气泡、无日期</t>
    <phoneticPr fontId="1" type="noConversion"/>
  </si>
  <si>
    <t>125g果肉杂果</t>
    <phoneticPr fontId="1" type="noConversion"/>
  </si>
  <si>
    <t>挂杯、刮伤膜</t>
    <phoneticPr fontId="1" type="noConversion"/>
  </si>
  <si>
    <t>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</si>
  <si>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</si>
  <si>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</si>
  <si>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</si>
  <si>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</si>
  <si>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</si>
  <si>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</si>
  <si>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</si>
  <si>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</si>
  <si>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</si>
  <si>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</si>
  <si>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</si>
  <si>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</si>
  <si>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</si>
  <si>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</si>
  <si>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</si>
  <si>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</si>
  <si>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</si>
  <si>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</si>
  <si>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</si>
  <si>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</si>
  <si>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</si>
  <si>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</si>
  <si>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</si>
  <si>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</si>
  <si>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</si>
  <si>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</si>
  <si>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</si>
  <si>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</si>
  <si>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</si>
  <si>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</si>
  <si>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</si>
  <si>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</si>
  <si>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</si>
  <si>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</si>
  <si>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</si>
  <si>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</si>
  <si>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</si>
  <si>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</si>
  <si>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</si>
  <si>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</si>
  <si>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</si>
  <si>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</si>
  <si>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</si>
  <si>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</si>
  <si>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</si>
  <si>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</si>
  <si>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</si>
  <si>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</si>
  <si>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</si>
  <si>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</si>
  <si>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</si>
  <si>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</si>
  <si>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</si>
  <si>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</si>
  <si>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</si>
  <si>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</si>
  <si>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</si>
  <si>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</si>
  <si>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28g拉丝果冻</t>
    <phoneticPr fontId="1" type="noConversion"/>
  </si>
  <si>
    <t>水蜜桃</t>
    <phoneticPr fontId="1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</si>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</sst>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3"/>
      <sheetName val="5"/>
      <sheetName val="6"/>
      <sheetName val="7"/>
      <sheetName val="8.9"/>
      <sheetName val="第一周"/>
      <sheetName val="样表"/>
    </sheetNames>
    <sheetDataSet>
      <sheetData sheetId="0"/>
      <sheetData sheetId="1"/>
      <sheetData sheetId="2"/>
      <sheetData sheetId="3"/>
      <sheetData sheetId="4">
        <row r="152">
          <cell r="J152">
            <v>28167.969999999998</v>
          </cell>
          <cell r="K152">
            <v>0.14697544764496695</v>
          </cell>
          <cell r="L152">
            <v>0.27231864562485641</v>
          </cell>
          <cell r="M152">
            <v>0.50323065524423671</v>
          </cell>
          <cell r="P152">
            <v>0.2130078951376333</v>
          </cell>
          <cell r="Q152">
            <v>0.32205157134149187</v>
          </cell>
        </row>
        <row r="307">
          <cell r="J307">
            <v>41245.060000000005</v>
          </cell>
          <cell r="K307">
            <v>0.30258169099523669</v>
          </cell>
          <cell r="L307">
            <v>4.1525048947651445E-2</v>
          </cell>
          <cell r="M307">
            <v>0.36688946506563441</v>
          </cell>
          <cell r="P307">
            <v>4.8490655608211017E-2</v>
          </cell>
          <cell r="Q307">
            <v>0.18681107507177824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L12">
            <v>3624</v>
          </cell>
        </row>
        <row r="18">
          <cell r="L18">
            <v>2523</v>
          </cell>
        </row>
        <row r="19">
          <cell r="L19">
            <v>2523</v>
          </cell>
        </row>
        <row r="20">
          <cell r="L20">
            <v>2523</v>
          </cell>
        </row>
        <row r="48">
          <cell r="L48">
            <v>3821</v>
          </cell>
        </row>
        <row r="70">
          <cell r="L70">
            <v>3910.4</v>
          </cell>
        </row>
        <row r="71">
          <cell r="L71">
            <v>4888</v>
          </cell>
        </row>
        <row r="72">
          <cell r="L72">
            <v>5865.6</v>
          </cell>
        </row>
        <row r="73">
          <cell r="L73">
            <v>3910.4</v>
          </cell>
        </row>
        <row r="89">
          <cell r="L89">
            <v>3840</v>
          </cell>
        </row>
        <row r="103">
          <cell r="L103">
            <v>2164</v>
          </cell>
        </row>
      </sheetData>
      <sheetData sheetId="7" refreshError="1">
        <row r="13">
          <cell r="L13">
            <v>3624</v>
          </cell>
        </row>
        <row r="20">
          <cell r="L20">
            <v>7064.4000000000005</v>
          </cell>
        </row>
        <row r="21">
          <cell r="L21">
            <v>1009.2</v>
          </cell>
        </row>
        <row r="47">
          <cell r="L47">
            <v>3767.4</v>
          </cell>
        </row>
        <row r="61">
          <cell r="L61">
            <v>3608.1</v>
          </cell>
        </row>
        <row r="70">
          <cell r="L70">
            <v>3910.4</v>
          </cell>
        </row>
        <row r="73">
          <cell r="L73">
            <v>4888</v>
          </cell>
        </row>
        <row r="80">
          <cell r="L80">
            <v>4032.8</v>
          </cell>
        </row>
        <row r="89">
          <cell r="L89">
            <v>3840</v>
          </cell>
        </row>
        <row r="125">
          <cell r="L125">
            <v>3306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8" sqref="B8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5"/>
      <c r="E2" s="86" t="s">
        <v>26</v>
      </c>
      <c r="F2" s="87" t="s">
        <v>27</v>
      </c>
      <c r="G2" s="88"/>
      <c r="H2" s="91" t="s">
        <v>28</v>
      </c>
      <c r="I2" s="92"/>
      <c r="J2" s="92"/>
      <c r="K2" s="92"/>
      <c r="L2" s="92"/>
      <c r="M2" s="92"/>
      <c r="N2" s="93"/>
    </row>
    <row r="3" spans="1:14" s="17" customFormat="1" ht="33.75" customHeight="1">
      <c r="A3" s="12" t="s">
        <v>29</v>
      </c>
      <c r="B3" s="15">
        <f>+'[1]8.9'!$J$152</f>
        <v>28167.969999999998</v>
      </c>
      <c r="C3" s="15">
        <f>+'[1]8.9'!$J$307</f>
        <v>41245.060000000005</v>
      </c>
      <c r="D3" s="85"/>
      <c r="E3" s="86"/>
      <c r="F3" s="89"/>
      <c r="G3" s="90"/>
      <c r="H3" s="55" t="s">
        <v>30</v>
      </c>
      <c r="I3" s="55" t="s">
        <v>31</v>
      </c>
      <c r="J3" s="94" t="s">
        <v>32</v>
      </c>
      <c r="K3" s="95"/>
      <c r="L3" s="55" t="s">
        <v>33</v>
      </c>
      <c r="M3" s="94" t="s">
        <v>34</v>
      </c>
      <c r="N3" s="95"/>
    </row>
    <row r="4" spans="1:14" s="17" customFormat="1" ht="33" customHeight="1">
      <c r="A4" s="13" t="s">
        <v>35</v>
      </c>
      <c r="B4" s="15">
        <f>+'[1]8.9'!$M$152</f>
        <v>0.50323065524423671</v>
      </c>
      <c r="C4" s="15">
        <f>+'[1]8.9'!$M$307</f>
        <v>0.36688946506563441</v>
      </c>
      <c r="D4" s="85"/>
      <c r="E4" s="76" t="s">
        <v>101</v>
      </c>
      <c r="F4" s="96" t="s">
        <v>102</v>
      </c>
      <c r="G4" s="96"/>
      <c r="H4" s="18">
        <v>0.3</v>
      </c>
      <c r="I4" s="18">
        <v>7.0000000000000007E-2</v>
      </c>
      <c r="J4" s="94" t="s">
        <v>103</v>
      </c>
      <c r="K4" s="95"/>
      <c r="L4" s="18">
        <v>0.47</v>
      </c>
      <c r="M4" s="94" t="s">
        <v>104</v>
      </c>
      <c r="N4" s="95"/>
    </row>
    <row r="5" spans="1:14" s="17" customFormat="1" ht="33" customHeight="1">
      <c r="A5" s="13" t="s">
        <v>31</v>
      </c>
      <c r="B5" s="15">
        <f>+'[1]8.9'!$K$152</f>
        <v>0.14697544764496695</v>
      </c>
      <c r="C5" s="15">
        <f>+'[1]8.9'!$K$307</f>
        <v>0.30258169099523669</v>
      </c>
      <c r="D5" s="85"/>
      <c r="E5" s="76" t="s">
        <v>101</v>
      </c>
      <c r="F5" s="96" t="s">
        <v>105</v>
      </c>
      <c r="G5" s="96"/>
      <c r="H5" s="18">
        <v>0.3</v>
      </c>
      <c r="I5" s="18">
        <v>0</v>
      </c>
      <c r="J5" s="94"/>
      <c r="K5" s="95"/>
      <c r="L5" s="18">
        <v>0.4</v>
      </c>
      <c r="M5" s="94" t="s">
        <v>106</v>
      </c>
      <c r="N5" s="95"/>
    </row>
    <row r="6" spans="1:14" s="17" customFormat="1" ht="33" customHeight="1">
      <c r="A6" s="13" t="s">
        <v>36</v>
      </c>
      <c r="B6" s="15">
        <f>+'[1]8.9'!$L$152</f>
        <v>0.27231864562485641</v>
      </c>
      <c r="C6" s="15">
        <f>+'[1]8.9'!$L$307</f>
        <v>4.1525048947651445E-2</v>
      </c>
      <c r="D6" s="85"/>
      <c r="E6" s="76" t="s">
        <v>101</v>
      </c>
      <c r="F6" s="96" t="s">
        <v>107</v>
      </c>
      <c r="G6" s="96"/>
      <c r="H6" s="18">
        <v>0.5</v>
      </c>
      <c r="I6" s="18">
        <v>0.56999999999999995</v>
      </c>
      <c r="J6" s="94" t="s">
        <v>108</v>
      </c>
      <c r="K6" s="95"/>
      <c r="L6" s="18">
        <v>0.13</v>
      </c>
      <c r="M6" s="94" t="s">
        <v>106</v>
      </c>
      <c r="N6" s="95"/>
    </row>
    <row r="7" spans="1:14" s="17" customFormat="1" ht="33" customHeight="1">
      <c r="A7" s="13" t="s">
        <v>37</v>
      </c>
      <c r="B7" s="15">
        <f>+B5+B6</f>
        <v>0.41929409326982336</v>
      </c>
      <c r="C7" s="15">
        <f>+C5+C6</f>
        <v>0.34410673994288815</v>
      </c>
      <c r="D7" s="85"/>
      <c r="E7" s="76" t="s">
        <v>109</v>
      </c>
      <c r="F7" s="97" t="s">
        <v>110</v>
      </c>
      <c r="G7" s="98"/>
      <c r="H7" s="18">
        <v>0.7</v>
      </c>
      <c r="I7" s="19">
        <v>1.45</v>
      </c>
      <c r="J7" s="94" t="s">
        <v>111</v>
      </c>
      <c r="K7" s="95"/>
      <c r="L7" s="18">
        <v>1.03</v>
      </c>
      <c r="M7" s="94" t="s">
        <v>112</v>
      </c>
      <c r="N7" s="95"/>
    </row>
    <row r="8" spans="1:14" s="17" customFormat="1" ht="33" customHeight="1">
      <c r="A8" s="13" t="s">
        <v>38</v>
      </c>
      <c r="B8" s="16">
        <f>+B7-B4</f>
        <v>-8.3936561974413348E-2</v>
      </c>
      <c r="C8" s="16">
        <f>+C7-C4</f>
        <v>-2.2782725122746261E-2</v>
      </c>
      <c r="D8" s="85"/>
      <c r="E8" s="76" t="s">
        <v>109</v>
      </c>
      <c r="F8" s="97" t="s">
        <v>113</v>
      </c>
      <c r="G8" s="98"/>
      <c r="H8" s="18">
        <v>1</v>
      </c>
      <c r="I8" s="18">
        <v>0.6</v>
      </c>
      <c r="J8" s="94" t="s">
        <v>114</v>
      </c>
      <c r="K8" s="95"/>
      <c r="L8" s="18">
        <v>0.46</v>
      </c>
      <c r="M8" s="94" t="s">
        <v>115</v>
      </c>
      <c r="N8" s="95"/>
    </row>
    <row r="9" spans="1:14" s="17" customFormat="1" ht="33" customHeight="1">
      <c r="A9" s="12" t="s">
        <v>39</v>
      </c>
      <c r="B9" s="16">
        <f>+'[1]8.9'!$Q$152</f>
        <v>0.32205157134149187</v>
      </c>
      <c r="C9" s="16">
        <f>+'[1]8.9'!$Q$307</f>
        <v>0.18681107507177824</v>
      </c>
      <c r="D9" s="85"/>
      <c r="E9" s="75"/>
      <c r="F9" s="97"/>
      <c r="G9" s="98"/>
      <c r="H9" s="18"/>
      <c r="I9" s="18"/>
      <c r="J9" s="94"/>
      <c r="K9" s="95"/>
      <c r="L9" s="55"/>
      <c r="M9" s="94"/>
      <c r="N9" s="95"/>
    </row>
    <row r="10" spans="1:14" s="17" customFormat="1" ht="33" customHeight="1">
      <c r="A10" s="12" t="s">
        <v>43</v>
      </c>
      <c r="B10" s="16">
        <f>+'[1]8.9'!$P$152</f>
        <v>0.2130078951376333</v>
      </c>
      <c r="C10" s="16">
        <f>+'[1]8.9'!$P$307</f>
        <v>4.8490655608211017E-2</v>
      </c>
      <c r="D10" s="85"/>
      <c r="E10" s="75"/>
      <c r="F10" s="97"/>
      <c r="G10" s="98"/>
      <c r="H10" s="18"/>
      <c r="I10" s="18"/>
      <c r="J10" s="94"/>
      <c r="K10" s="95"/>
      <c r="L10" s="55"/>
      <c r="M10" s="94"/>
      <c r="N10" s="95"/>
    </row>
    <row r="11" spans="1:14" s="17" customFormat="1" ht="33" customHeight="1">
      <c r="A11" s="51"/>
      <c r="B11" s="51"/>
      <c r="C11" s="51"/>
      <c r="D11" s="85"/>
      <c r="E11" s="75"/>
      <c r="F11" s="97"/>
      <c r="G11" s="98"/>
      <c r="H11" s="18"/>
      <c r="I11" s="18"/>
      <c r="J11" s="94"/>
      <c r="K11" s="95"/>
      <c r="L11" s="55"/>
      <c r="M11" s="94"/>
      <c r="N11" s="95"/>
    </row>
    <row r="12" spans="1:14" s="17" customFormat="1" ht="33" customHeight="1">
      <c r="A12" s="12"/>
      <c r="B12" s="16"/>
      <c r="C12" s="16"/>
      <c r="D12" s="85"/>
      <c r="E12" s="75"/>
      <c r="F12" s="97"/>
      <c r="G12" s="98"/>
      <c r="H12" s="18"/>
      <c r="I12" s="18"/>
      <c r="J12" s="94"/>
      <c r="K12" s="95"/>
      <c r="L12" s="55"/>
      <c r="M12" s="94"/>
      <c r="N12" s="95"/>
    </row>
    <row r="13" spans="1:14" s="17" customFormat="1" ht="33" customHeight="1">
      <c r="A13" s="14"/>
      <c r="B13" s="16"/>
      <c r="C13" s="16"/>
      <c r="D13" s="85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5"/>
      <c r="E14" s="19" t="s">
        <v>41</v>
      </c>
      <c r="F14" s="20">
        <v>3</v>
      </c>
      <c r="G14" s="20">
        <v>0</v>
      </c>
      <c r="H14" s="20">
        <v>2</v>
      </c>
      <c r="I14" s="20">
        <v>0</v>
      </c>
      <c r="J14" s="20">
        <v>0</v>
      </c>
      <c r="K14" s="20">
        <v>1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5"/>
      <c r="E15" s="19" t="s">
        <v>42</v>
      </c>
      <c r="F15" s="20">
        <v>1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3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155" sqref="D155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4" t="s">
        <v>116</v>
      </c>
      <c r="B1" s="124"/>
      <c r="C1" s="124"/>
      <c r="D1" s="124"/>
      <c r="BN1" t="s">
        <v>117</v>
      </c>
      <c r="DE1" s="124" t="s">
        <v>118</v>
      </c>
      <c r="DF1" s="124"/>
      <c r="DG1" s="124"/>
      <c r="DH1" s="124"/>
      <c r="FR1" t="s">
        <v>117</v>
      </c>
    </row>
    <row r="2" spans="1:215" s="33" customFormat="1" ht="26.25" customHeight="1">
      <c r="A2" s="125" t="s">
        <v>119</v>
      </c>
      <c r="B2" s="109" t="s">
        <v>0</v>
      </c>
      <c r="C2" s="127" t="s">
        <v>1</v>
      </c>
      <c r="D2" s="129" t="s">
        <v>2</v>
      </c>
      <c r="E2" s="131" t="s">
        <v>3</v>
      </c>
      <c r="F2" s="118" t="s">
        <v>120</v>
      </c>
      <c r="G2" s="118" t="s">
        <v>121</v>
      </c>
      <c r="H2" s="120" t="s">
        <v>122</v>
      </c>
      <c r="I2" s="120" t="s">
        <v>123</v>
      </c>
      <c r="J2" s="120" t="s">
        <v>4</v>
      </c>
      <c r="K2" s="122" t="s">
        <v>124</v>
      </c>
      <c r="L2" s="134" t="s">
        <v>125</v>
      </c>
      <c r="M2" s="136" t="s">
        <v>5</v>
      </c>
      <c r="N2" s="138" t="s">
        <v>6</v>
      </c>
      <c r="O2" s="118" t="s">
        <v>7</v>
      </c>
      <c r="P2" s="134" t="s">
        <v>10</v>
      </c>
      <c r="Q2" s="140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116" t="s">
        <v>126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127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33" t="s">
        <v>128</v>
      </c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 t="s">
        <v>129</v>
      </c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E2" s="125" t="s">
        <v>119</v>
      </c>
      <c r="DF2" s="109" t="s">
        <v>0</v>
      </c>
      <c r="DG2" s="127" t="s">
        <v>1</v>
      </c>
      <c r="DH2" s="129" t="s">
        <v>2</v>
      </c>
      <c r="DI2" s="118" t="s">
        <v>3</v>
      </c>
      <c r="DJ2" s="118" t="s">
        <v>120</v>
      </c>
      <c r="DK2" s="118" t="s">
        <v>121</v>
      </c>
      <c r="DL2" s="120" t="s">
        <v>122</v>
      </c>
      <c r="DM2" s="120" t="s">
        <v>123</v>
      </c>
      <c r="DN2" s="120" t="s">
        <v>4</v>
      </c>
      <c r="DO2" s="122" t="s">
        <v>124</v>
      </c>
      <c r="DP2" s="134" t="s">
        <v>125</v>
      </c>
      <c r="DQ2" s="136" t="s">
        <v>5</v>
      </c>
      <c r="DR2" s="138" t="s">
        <v>6</v>
      </c>
      <c r="DS2" s="118" t="s">
        <v>7</v>
      </c>
      <c r="DT2" s="134" t="s">
        <v>10</v>
      </c>
      <c r="DU2" s="140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116" t="s">
        <v>126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127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33" t="s">
        <v>128</v>
      </c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 t="s">
        <v>129</v>
      </c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</row>
    <row r="3" spans="1:215" s="33" customFormat="1" ht="36" customHeight="1">
      <c r="A3" s="126"/>
      <c r="B3" s="110"/>
      <c r="C3" s="128"/>
      <c r="D3" s="130"/>
      <c r="E3" s="132"/>
      <c r="F3" s="119"/>
      <c r="G3" s="119"/>
      <c r="H3" s="121"/>
      <c r="I3" s="121"/>
      <c r="J3" s="121"/>
      <c r="K3" s="123"/>
      <c r="L3" s="135"/>
      <c r="M3" s="137"/>
      <c r="N3" s="139"/>
      <c r="O3" s="119"/>
      <c r="P3" s="135"/>
      <c r="Q3" s="141"/>
      <c r="R3" s="112"/>
      <c r="S3" s="34" t="s">
        <v>12</v>
      </c>
      <c r="T3" s="34" t="s">
        <v>13</v>
      </c>
      <c r="U3" s="34" t="s">
        <v>130</v>
      </c>
      <c r="V3" s="34" t="s">
        <v>131</v>
      </c>
      <c r="W3" s="34" t="s">
        <v>132</v>
      </c>
      <c r="X3" s="34" t="s">
        <v>55</v>
      </c>
      <c r="Y3" s="34" t="s">
        <v>21</v>
      </c>
      <c r="Z3" s="34" t="s">
        <v>133</v>
      </c>
      <c r="AA3" s="34" t="s">
        <v>134</v>
      </c>
      <c r="AB3" s="35" t="s">
        <v>135</v>
      </c>
      <c r="AC3" s="25" t="s">
        <v>136</v>
      </c>
      <c r="AD3" s="25" t="s">
        <v>137</v>
      </c>
      <c r="AE3" s="25" t="s">
        <v>138</v>
      </c>
      <c r="AF3" s="35" t="s">
        <v>139</v>
      </c>
      <c r="AG3" s="25" t="s">
        <v>56</v>
      </c>
      <c r="AH3" s="25" t="s">
        <v>140</v>
      </c>
      <c r="AI3" s="35" t="s">
        <v>141</v>
      </c>
      <c r="AJ3" s="35" t="s">
        <v>142</v>
      </c>
      <c r="AK3" s="35" t="s">
        <v>143</v>
      </c>
      <c r="AL3" s="26" t="s">
        <v>144</v>
      </c>
      <c r="AM3" s="25" t="s">
        <v>145</v>
      </c>
      <c r="AN3" s="25" t="s">
        <v>146</v>
      </c>
      <c r="AO3" s="25" t="s">
        <v>147</v>
      </c>
      <c r="AP3" s="35" t="s">
        <v>148</v>
      </c>
      <c r="AQ3" s="36" t="s">
        <v>149</v>
      </c>
      <c r="AR3" s="35" t="s">
        <v>150</v>
      </c>
      <c r="AS3" s="35" t="s">
        <v>151</v>
      </c>
      <c r="AT3" s="35" t="s">
        <v>152</v>
      </c>
      <c r="AU3" s="35" t="s">
        <v>153</v>
      </c>
      <c r="AV3" s="25" t="s">
        <v>154</v>
      </c>
      <c r="AW3" s="25" t="s">
        <v>155</v>
      </c>
      <c r="AX3" s="25" t="s">
        <v>156</v>
      </c>
      <c r="AY3" s="25" t="s">
        <v>157</v>
      </c>
      <c r="AZ3" s="25" t="s">
        <v>158</v>
      </c>
      <c r="BA3" s="25" t="s">
        <v>159</v>
      </c>
      <c r="BB3" s="27" t="s">
        <v>136</v>
      </c>
      <c r="BC3" s="37" t="s">
        <v>137</v>
      </c>
      <c r="BD3" s="37" t="s">
        <v>138</v>
      </c>
      <c r="BE3" s="37" t="s">
        <v>160</v>
      </c>
      <c r="BF3" s="37" t="s">
        <v>146</v>
      </c>
      <c r="BG3" s="37" t="s">
        <v>139</v>
      </c>
      <c r="BH3" s="37" t="s">
        <v>140</v>
      </c>
      <c r="BI3" s="37" t="s">
        <v>161</v>
      </c>
      <c r="BJ3" s="37" t="s">
        <v>142</v>
      </c>
      <c r="BK3" s="37" t="s">
        <v>162</v>
      </c>
      <c r="BL3" s="37" t="s">
        <v>163</v>
      </c>
      <c r="BM3" s="37" t="s">
        <v>56</v>
      </c>
      <c r="BN3" s="37" t="s">
        <v>164</v>
      </c>
      <c r="BO3" s="37" t="s">
        <v>165</v>
      </c>
      <c r="BP3" s="35" t="s">
        <v>135</v>
      </c>
      <c r="BQ3" s="25" t="s">
        <v>136</v>
      </c>
      <c r="BR3" s="25" t="s">
        <v>137</v>
      </c>
      <c r="BS3" s="25" t="s">
        <v>138</v>
      </c>
      <c r="BT3" s="35" t="s">
        <v>139</v>
      </c>
      <c r="BU3" s="25" t="s">
        <v>56</v>
      </c>
      <c r="BV3" s="25" t="s">
        <v>140</v>
      </c>
      <c r="BW3" s="35" t="s">
        <v>141</v>
      </c>
      <c r="BX3" s="35" t="s">
        <v>142</v>
      </c>
      <c r="BY3" s="35" t="s">
        <v>143</v>
      </c>
      <c r="BZ3" s="26" t="s">
        <v>144</v>
      </c>
      <c r="CA3" s="25" t="s">
        <v>145</v>
      </c>
      <c r="CB3" s="25" t="s">
        <v>146</v>
      </c>
      <c r="CC3" s="25" t="s">
        <v>147</v>
      </c>
      <c r="CD3" s="35" t="s">
        <v>148</v>
      </c>
      <c r="CE3" s="36" t="s">
        <v>149</v>
      </c>
      <c r="CF3" s="35" t="s">
        <v>150</v>
      </c>
      <c r="CG3" s="35" t="s">
        <v>151</v>
      </c>
      <c r="CH3" s="35" t="s">
        <v>152</v>
      </c>
      <c r="CI3" s="35" t="s">
        <v>153</v>
      </c>
      <c r="CJ3" s="25" t="s">
        <v>154</v>
      </c>
      <c r="CK3" s="25" t="s">
        <v>155</v>
      </c>
      <c r="CL3" s="25" t="s">
        <v>156</v>
      </c>
      <c r="CM3" s="25" t="s">
        <v>157</v>
      </c>
      <c r="CN3" s="25" t="s">
        <v>158</v>
      </c>
      <c r="CO3" s="25" t="s">
        <v>159</v>
      </c>
      <c r="CP3" s="27" t="s">
        <v>136</v>
      </c>
      <c r="CQ3" s="37" t="s">
        <v>137</v>
      </c>
      <c r="CR3" s="37" t="s">
        <v>138</v>
      </c>
      <c r="CS3" s="37" t="s">
        <v>160</v>
      </c>
      <c r="CT3" s="37" t="s">
        <v>146</v>
      </c>
      <c r="CU3" s="37" t="s">
        <v>139</v>
      </c>
      <c r="CV3" s="37" t="s">
        <v>140</v>
      </c>
      <c r="CW3" s="37" t="s">
        <v>161</v>
      </c>
      <c r="CX3" s="37" t="s">
        <v>142</v>
      </c>
      <c r="CY3" s="37" t="s">
        <v>162</v>
      </c>
      <c r="CZ3" s="37" t="s">
        <v>163</v>
      </c>
      <c r="DA3" s="37" t="s">
        <v>56</v>
      </c>
      <c r="DB3" s="37" t="s">
        <v>164</v>
      </c>
      <c r="DC3" s="37" t="s">
        <v>165</v>
      </c>
      <c r="DE3" s="126"/>
      <c r="DF3" s="110"/>
      <c r="DG3" s="128"/>
      <c r="DH3" s="130"/>
      <c r="DI3" s="119"/>
      <c r="DJ3" s="119"/>
      <c r="DK3" s="119"/>
      <c r="DL3" s="121"/>
      <c r="DM3" s="121"/>
      <c r="DN3" s="121"/>
      <c r="DO3" s="123"/>
      <c r="DP3" s="135"/>
      <c r="DQ3" s="137"/>
      <c r="DR3" s="139"/>
      <c r="DS3" s="119"/>
      <c r="DT3" s="135"/>
      <c r="DU3" s="141"/>
      <c r="DV3" s="112"/>
      <c r="DW3" s="34" t="s">
        <v>12</v>
      </c>
      <c r="DX3" s="34" t="s">
        <v>13</v>
      </c>
      <c r="DY3" s="34" t="s">
        <v>130</v>
      </c>
      <c r="DZ3" s="34" t="s">
        <v>131</v>
      </c>
      <c r="EA3" s="34" t="s">
        <v>132</v>
      </c>
      <c r="EB3" s="34" t="s">
        <v>55</v>
      </c>
      <c r="EC3" s="34" t="s">
        <v>21</v>
      </c>
      <c r="ED3" s="34" t="s">
        <v>133</v>
      </c>
      <c r="EE3" s="34" t="s">
        <v>134</v>
      </c>
      <c r="EF3" s="35" t="s">
        <v>135</v>
      </c>
      <c r="EG3" s="25" t="s">
        <v>136</v>
      </c>
      <c r="EH3" s="25" t="s">
        <v>137</v>
      </c>
      <c r="EI3" s="25" t="s">
        <v>138</v>
      </c>
      <c r="EJ3" s="35" t="s">
        <v>139</v>
      </c>
      <c r="EK3" s="25" t="s">
        <v>56</v>
      </c>
      <c r="EL3" s="25" t="s">
        <v>140</v>
      </c>
      <c r="EM3" s="35" t="s">
        <v>141</v>
      </c>
      <c r="EN3" s="35" t="s">
        <v>142</v>
      </c>
      <c r="EO3" s="35" t="s">
        <v>143</v>
      </c>
      <c r="EP3" s="26" t="s">
        <v>144</v>
      </c>
      <c r="EQ3" s="25" t="s">
        <v>145</v>
      </c>
      <c r="ER3" s="25" t="s">
        <v>146</v>
      </c>
      <c r="ES3" s="25" t="s">
        <v>147</v>
      </c>
      <c r="ET3" s="35" t="s">
        <v>148</v>
      </c>
      <c r="EU3" s="36" t="s">
        <v>149</v>
      </c>
      <c r="EV3" s="35" t="s">
        <v>150</v>
      </c>
      <c r="EW3" s="35" t="s">
        <v>151</v>
      </c>
      <c r="EX3" s="35" t="s">
        <v>152</v>
      </c>
      <c r="EY3" s="35" t="s">
        <v>153</v>
      </c>
      <c r="EZ3" s="25" t="s">
        <v>154</v>
      </c>
      <c r="FA3" s="25" t="s">
        <v>155</v>
      </c>
      <c r="FB3" s="25" t="s">
        <v>156</v>
      </c>
      <c r="FC3" s="25" t="s">
        <v>157</v>
      </c>
      <c r="FD3" s="25" t="s">
        <v>158</v>
      </c>
      <c r="FE3" s="25" t="s">
        <v>159</v>
      </c>
      <c r="FF3" s="27" t="s">
        <v>136</v>
      </c>
      <c r="FG3" s="37" t="s">
        <v>137</v>
      </c>
      <c r="FH3" s="37" t="s">
        <v>138</v>
      </c>
      <c r="FI3" s="37" t="s">
        <v>160</v>
      </c>
      <c r="FJ3" s="37" t="s">
        <v>146</v>
      </c>
      <c r="FK3" s="37" t="s">
        <v>139</v>
      </c>
      <c r="FL3" s="37" t="s">
        <v>140</v>
      </c>
      <c r="FM3" s="37" t="s">
        <v>161</v>
      </c>
      <c r="FN3" s="37" t="s">
        <v>142</v>
      </c>
      <c r="FO3" s="37" t="s">
        <v>162</v>
      </c>
      <c r="FP3" s="37" t="s">
        <v>163</v>
      </c>
      <c r="FQ3" s="37" t="s">
        <v>56</v>
      </c>
      <c r="FR3" s="37" t="s">
        <v>164</v>
      </c>
      <c r="FS3" s="37" t="s">
        <v>151</v>
      </c>
      <c r="FT3" s="35" t="s">
        <v>135</v>
      </c>
      <c r="FU3" s="25" t="s">
        <v>136</v>
      </c>
      <c r="FV3" s="25" t="s">
        <v>137</v>
      </c>
      <c r="FW3" s="25" t="s">
        <v>138</v>
      </c>
      <c r="FX3" s="35" t="s">
        <v>139</v>
      </c>
      <c r="FY3" s="25" t="s">
        <v>56</v>
      </c>
      <c r="FZ3" s="25" t="s">
        <v>140</v>
      </c>
      <c r="GA3" s="35" t="s">
        <v>141</v>
      </c>
      <c r="GB3" s="35" t="s">
        <v>142</v>
      </c>
      <c r="GC3" s="35" t="s">
        <v>143</v>
      </c>
      <c r="GD3" s="26" t="s">
        <v>144</v>
      </c>
      <c r="GE3" s="25" t="s">
        <v>145</v>
      </c>
      <c r="GF3" s="25" t="s">
        <v>146</v>
      </c>
      <c r="GG3" s="25" t="s">
        <v>147</v>
      </c>
      <c r="GH3" s="35" t="s">
        <v>148</v>
      </c>
      <c r="GI3" s="36" t="s">
        <v>149</v>
      </c>
      <c r="GJ3" s="35" t="s">
        <v>150</v>
      </c>
      <c r="GK3" s="35" t="s">
        <v>151</v>
      </c>
      <c r="GL3" s="35" t="s">
        <v>152</v>
      </c>
      <c r="GM3" s="35" t="s">
        <v>153</v>
      </c>
      <c r="GN3" s="25" t="s">
        <v>154</v>
      </c>
      <c r="GO3" s="25" t="s">
        <v>155</v>
      </c>
      <c r="GP3" s="25" t="s">
        <v>156</v>
      </c>
      <c r="GQ3" s="25" t="s">
        <v>157</v>
      </c>
      <c r="GR3" s="25" t="s">
        <v>158</v>
      </c>
      <c r="GS3" s="25" t="s">
        <v>159</v>
      </c>
      <c r="GT3" s="27" t="s">
        <v>136</v>
      </c>
      <c r="GU3" s="37" t="s">
        <v>137</v>
      </c>
      <c r="GV3" s="37" t="s">
        <v>138</v>
      </c>
      <c r="GW3" s="37" t="s">
        <v>160</v>
      </c>
      <c r="GX3" s="37" t="s">
        <v>146</v>
      </c>
      <c r="GY3" s="37" t="s">
        <v>139</v>
      </c>
      <c r="GZ3" s="37" t="s">
        <v>140</v>
      </c>
      <c r="HA3" s="37" t="s">
        <v>161</v>
      </c>
      <c r="HB3" s="37" t="s">
        <v>142</v>
      </c>
      <c r="HC3" s="37" t="s">
        <v>162</v>
      </c>
      <c r="HD3" s="37" t="s">
        <v>163</v>
      </c>
      <c r="HE3" s="37" t="s">
        <v>56</v>
      </c>
      <c r="HF3" s="37" t="s">
        <v>164</v>
      </c>
      <c r="HG3" s="37" t="s">
        <v>151</v>
      </c>
    </row>
    <row r="4" spans="1:215" s="33" customFormat="1" ht="15.75" hidden="1" customHeight="1">
      <c r="A4" s="61">
        <v>30501005</v>
      </c>
      <c r="B4" s="109" t="s">
        <v>166</v>
      </c>
      <c r="C4" s="78" t="s">
        <v>167</v>
      </c>
      <c r="D4" s="79"/>
      <c r="E4" s="62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9" t="s">
        <v>166</v>
      </c>
      <c r="DG4" s="78" t="s">
        <v>167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0"/>
      <c r="C5" s="78" t="s">
        <v>168</v>
      </c>
      <c r="D5" s="79"/>
      <c r="E5" s="62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0"/>
      <c r="DG5" s="78" t="s">
        <v>168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99" t="s">
        <v>169</v>
      </c>
      <c r="C6" s="77" t="s">
        <v>57</v>
      </c>
      <c r="D6" s="5"/>
      <c r="E6" s="22">
        <v>5.03</v>
      </c>
      <c r="F6" s="23">
        <f t="shared" si="0"/>
        <v>0</v>
      </c>
      <c r="G6" s="23">
        <f>+'[2]8'!$L$18</f>
        <v>2523</v>
      </c>
      <c r="H6" s="23">
        <f t="shared" si="1"/>
        <v>0</v>
      </c>
      <c r="I6" s="23">
        <f t="shared" si="2"/>
        <v>14</v>
      </c>
      <c r="J6" s="23">
        <f t="shared" si="3"/>
        <v>0</v>
      </c>
      <c r="K6" s="23" t="str">
        <f t="shared" si="4"/>
        <v>0</v>
      </c>
      <c r="L6" s="23">
        <f t="shared" si="5"/>
        <v>0.5548949663099485</v>
      </c>
      <c r="M6" s="10">
        <v>0.3</v>
      </c>
      <c r="N6" s="23">
        <f t="shared" si="6"/>
        <v>0</v>
      </c>
      <c r="O6" s="23">
        <f t="shared" si="7"/>
        <v>-0.25489496630994851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6</v>
      </c>
      <c r="BC6" s="4"/>
      <c r="BD6" s="4">
        <v>8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>
        <f t="shared" si="10"/>
        <v>0</v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99" t="s">
        <v>170</v>
      </c>
      <c r="DG6" s="77" t="s">
        <v>57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2523</v>
      </c>
      <c r="DL6" s="23">
        <f t="shared" si="16"/>
        <v>0</v>
      </c>
      <c r="DM6" s="23">
        <f t="shared" si="17"/>
        <v>14</v>
      </c>
      <c r="DN6" s="23">
        <f t="shared" si="18"/>
        <v>0</v>
      </c>
      <c r="DO6" s="23" t="str">
        <f t="shared" si="19"/>
        <v/>
      </c>
      <c r="DP6" s="23">
        <f t="shared" si="20"/>
        <v>0.5548949663099485</v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6</v>
      </c>
      <c r="FG6" s="54">
        <f t="shared" si="28"/>
        <v>0</v>
      </c>
      <c r="FH6" s="54">
        <f t="shared" si="28"/>
        <v>8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>
        <f t="shared" si="29"/>
        <v>0</v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1">
        <v>30100014</v>
      </c>
      <c r="B7" s="100"/>
      <c r="C7" s="77" t="s">
        <v>171</v>
      </c>
      <c r="D7" s="5">
        <v>1310</v>
      </c>
      <c r="E7" s="22">
        <v>5.03</v>
      </c>
      <c r="F7" s="23">
        <f t="shared" si="0"/>
        <v>6589.3</v>
      </c>
      <c r="G7" s="23">
        <f>+'[2]8'!$L$20+'[2]9'!$L$20</f>
        <v>9587.4000000000015</v>
      </c>
      <c r="H7" s="23">
        <f t="shared" si="1"/>
        <v>4.9000000000000004</v>
      </c>
      <c r="I7" s="23">
        <f t="shared" si="2"/>
        <v>45</v>
      </c>
      <c r="J7" s="23">
        <f t="shared" si="3"/>
        <v>6594.2</v>
      </c>
      <c r="K7" s="23">
        <f t="shared" si="4"/>
        <v>7.4307724970428563E-2</v>
      </c>
      <c r="L7" s="23">
        <f t="shared" si="5"/>
        <v>0.46936604293134732</v>
      </c>
      <c r="M7" s="10">
        <v>0.3</v>
      </c>
      <c r="N7" s="23">
        <f t="shared" si="6"/>
        <v>19.782599999999999</v>
      </c>
      <c r="O7" s="23">
        <f t="shared" si="7"/>
        <v>-0.24367376790177589</v>
      </c>
      <c r="P7" s="23">
        <f t="shared" si="8"/>
        <v>0.15164841830699705</v>
      </c>
      <c r="Q7" s="7">
        <v>0.05</v>
      </c>
      <c r="R7" s="6">
        <f t="shared" si="9"/>
        <v>0.32971000000000006</v>
      </c>
      <c r="S7" s="5">
        <v>1</v>
      </c>
      <c r="T7" s="5"/>
      <c r="U7" s="5"/>
      <c r="V7" s="5"/>
      <c r="W7" s="5"/>
      <c r="X7" s="5"/>
      <c r="Y7" s="5"/>
      <c r="Z7" s="5"/>
      <c r="AA7" s="5"/>
      <c r="AB7" s="4"/>
      <c r="AC7" s="4">
        <v>2.4</v>
      </c>
      <c r="AD7" s="4">
        <v>2.5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9</v>
      </c>
      <c r="BC7" s="4"/>
      <c r="BD7" s="4">
        <f>18+10</f>
        <v>28</v>
      </c>
      <c r="BE7" s="4"/>
      <c r="BF7" s="4">
        <v>8</v>
      </c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3229.8122448979589</v>
      </c>
      <c r="BR7" s="4">
        <f t="shared" si="10"/>
        <v>532.63333333333344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>
        <f t="shared" si="10"/>
        <v>0</v>
      </c>
      <c r="BW7" s="4">
        <f t="shared" si="10"/>
        <v>0</v>
      </c>
      <c r="BX7" s="4">
        <f t="shared" si="10"/>
        <v>0</v>
      </c>
      <c r="BY7" s="4">
        <f t="shared" si="10"/>
        <v>0</v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>
        <f t="shared" si="11"/>
        <v>0</v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0"/>
      <c r="DG7" s="77" t="s">
        <v>171</v>
      </c>
      <c r="DH7" s="5">
        <f t="shared" si="13"/>
        <v>1310</v>
      </c>
      <c r="DI7" s="24">
        <v>5.03</v>
      </c>
      <c r="DJ7" s="23">
        <f t="shared" si="14"/>
        <v>6589.3</v>
      </c>
      <c r="DK7" s="23">
        <f t="shared" si="15"/>
        <v>9587.4000000000015</v>
      </c>
      <c r="DL7" s="23">
        <f t="shared" si="16"/>
        <v>4.9000000000000004</v>
      </c>
      <c r="DM7" s="23">
        <f t="shared" si="17"/>
        <v>45</v>
      </c>
      <c r="DN7" s="23">
        <f t="shared" si="18"/>
        <v>6594.2</v>
      </c>
      <c r="DO7" s="23">
        <f t="shared" si="19"/>
        <v>7.4307724970428563E-2</v>
      </c>
      <c r="DP7" s="23">
        <f t="shared" si="20"/>
        <v>0.46936604293134732</v>
      </c>
      <c r="DQ7" s="10">
        <v>0.3</v>
      </c>
      <c r="DR7" s="23">
        <f t="shared" si="21"/>
        <v>19.782599999999999</v>
      </c>
      <c r="DS7" s="23">
        <f t="shared" si="22"/>
        <v>-0.24367376790177589</v>
      </c>
      <c r="DT7" s="23">
        <f t="shared" si="23"/>
        <v>0.15164841830699705</v>
      </c>
      <c r="DU7" s="7">
        <v>0.05</v>
      </c>
      <c r="DV7" s="6">
        <f t="shared" si="24"/>
        <v>0.32971000000000006</v>
      </c>
      <c r="DW7" s="5">
        <f t="shared" si="28"/>
        <v>1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2.4</v>
      </c>
      <c r="EH7" s="54">
        <f t="shared" si="28"/>
        <v>2.5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9</v>
      </c>
      <c r="FG7" s="54">
        <f t="shared" si="28"/>
        <v>0</v>
      </c>
      <c r="FH7" s="54">
        <f t="shared" si="28"/>
        <v>28</v>
      </c>
      <c r="FI7" s="54">
        <f t="shared" si="28"/>
        <v>0</v>
      </c>
      <c r="FJ7" s="54">
        <f t="shared" si="28"/>
        <v>8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>
        <f t="shared" si="29"/>
        <v>0</v>
      </c>
      <c r="FU7" s="4">
        <f t="shared" si="29"/>
        <v>3229.8122448979589</v>
      </c>
      <c r="FV7" s="4">
        <f t="shared" si="29"/>
        <v>532.63333333333344</v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>
        <f t="shared" si="29"/>
        <v>0</v>
      </c>
      <c r="GA7" s="4">
        <f t="shared" si="29"/>
        <v>0</v>
      </c>
      <c r="GB7" s="4">
        <f t="shared" si="29"/>
        <v>0</v>
      </c>
      <c r="GC7" s="4">
        <f t="shared" si="29"/>
        <v>0</v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>
        <f t="shared" si="30"/>
        <v>0</v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0"/>
      <c r="C8" s="77" t="s">
        <v>172</v>
      </c>
      <c r="D8" s="5"/>
      <c r="E8" s="22">
        <v>5.03</v>
      </c>
      <c r="F8" s="23">
        <f t="shared" si="0"/>
        <v>0</v>
      </c>
      <c r="G8" s="23">
        <f>+'[2]8'!$L$19</f>
        <v>2523</v>
      </c>
      <c r="H8" s="23">
        <f t="shared" si="1"/>
        <v>0</v>
      </c>
      <c r="I8" s="23">
        <f t="shared" si="2"/>
        <v>15</v>
      </c>
      <c r="J8" s="23">
        <f t="shared" si="3"/>
        <v>0</v>
      </c>
      <c r="K8" s="23" t="str">
        <f t="shared" si="4"/>
        <v>0</v>
      </c>
      <c r="L8" s="23">
        <f t="shared" si="5"/>
        <v>0.59453032104637338</v>
      </c>
      <c r="M8" s="10">
        <v>0.3</v>
      </c>
      <c r="N8" s="23">
        <f t="shared" si="6"/>
        <v>0</v>
      </c>
      <c r="O8" s="23">
        <f t="shared" si="7"/>
        <v>-0.29453032104637339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7</v>
      </c>
      <c r="BC8" s="4"/>
      <c r="BD8" s="4">
        <v>8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>
        <f t="shared" si="10"/>
        <v>0</v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0"/>
      <c r="DG8" s="77" t="s">
        <v>172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2523</v>
      </c>
      <c r="DL8" s="23">
        <f t="shared" si="16"/>
        <v>0</v>
      </c>
      <c r="DM8" s="23">
        <f t="shared" si="17"/>
        <v>15</v>
      </c>
      <c r="DN8" s="23">
        <f t="shared" si="18"/>
        <v>0</v>
      </c>
      <c r="DO8" s="23" t="str">
        <f t="shared" si="19"/>
        <v/>
      </c>
      <c r="DP8" s="23">
        <f t="shared" si="20"/>
        <v>0.59453032104637338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7</v>
      </c>
      <c r="FG8" s="54">
        <f t="shared" si="28"/>
        <v>0</v>
      </c>
      <c r="FH8" s="54">
        <f t="shared" si="28"/>
        <v>8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>
        <f t="shared" si="29"/>
        <v>0</v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61">
        <v>30100013</v>
      </c>
      <c r="B9" s="100"/>
      <c r="C9" s="77" t="s">
        <v>173</v>
      </c>
      <c r="D9" s="5">
        <v>176</v>
      </c>
      <c r="E9" s="22">
        <v>5.03</v>
      </c>
      <c r="F9" s="23">
        <f t="shared" si="0"/>
        <v>885.28000000000009</v>
      </c>
      <c r="G9" s="23">
        <f>+'[2]9'!$L$21</f>
        <v>1009.2</v>
      </c>
      <c r="H9" s="23">
        <f t="shared" si="1"/>
        <v>0</v>
      </c>
      <c r="I9" s="23">
        <f t="shared" si="2"/>
        <v>4</v>
      </c>
      <c r="J9" s="23">
        <f t="shared" si="3"/>
        <v>885.28000000000009</v>
      </c>
      <c r="K9" s="23">
        <f t="shared" si="4"/>
        <v>0</v>
      </c>
      <c r="L9" s="23">
        <f t="shared" si="5"/>
        <v>0.39635354736424888</v>
      </c>
      <c r="M9" s="10">
        <v>0.3</v>
      </c>
      <c r="N9" s="23">
        <f t="shared" si="6"/>
        <v>2.65584</v>
      </c>
      <c r="O9" s="23">
        <f t="shared" si="7"/>
        <v>-9.6353547364248893E-2</v>
      </c>
      <c r="P9" s="23">
        <f t="shared" si="8"/>
        <v>0</v>
      </c>
      <c r="Q9" s="7">
        <v>0.05</v>
      </c>
      <c r="R9" s="6">
        <f t="shared" si="9"/>
        <v>4.4264000000000012E-2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>
        <v>4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 t="str">
        <f t="shared" si="10"/>
        <v/>
      </c>
      <c r="BR9" s="4">
        <f t="shared" si="10"/>
        <v>0</v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0"/>
      <c r="DG9" s="77" t="s">
        <v>173</v>
      </c>
      <c r="DH9" s="5">
        <f t="shared" si="13"/>
        <v>176</v>
      </c>
      <c r="DI9" s="24">
        <v>5.03</v>
      </c>
      <c r="DJ9" s="23">
        <f t="shared" si="14"/>
        <v>885.28000000000009</v>
      </c>
      <c r="DK9" s="23">
        <f t="shared" si="15"/>
        <v>1009.2</v>
      </c>
      <c r="DL9" s="23">
        <f t="shared" si="16"/>
        <v>0</v>
      </c>
      <c r="DM9" s="23">
        <f t="shared" si="17"/>
        <v>4</v>
      </c>
      <c r="DN9" s="23">
        <f t="shared" si="18"/>
        <v>885.28000000000009</v>
      </c>
      <c r="DO9" s="23">
        <f t="shared" si="19"/>
        <v>0</v>
      </c>
      <c r="DP9" s="23">
        <f t="shared" si="20"/>
        <v>0.39635354736424888</v>
      </c>
      <c r="DQ9" s="10">
        <v>0.3</v>
      </c>
      <c r="DR9" s="23">
        <f t="shared" si="21"/>
        <v>2.65584</v>
      </c>
      <c r="DS9" s="23">
        <f t="shared" si="22"/>
        <v>-9.6353547364248893E-2</v>
      </c>
      <c r="DT9" s="23">
        <f t="shared" si="23"/>
        <v>0</v>
      </c>
      <c r="DU9" s="7">
        <v>0.05</v>
      </c>
      <c r="DV9" s="6">
        <f t="shared" si="24"/>
        <v>4.4264000000000012E-2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4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>
        <f t="shared" si="29"/>
        <v>0</v>
      </c>
      <c r="FU9" s="4" t="str">
        <f t="shared" si="29"/>
        <v/>
      </c>
      <c r="FV9" s="4">
        <f t="shared" si="29"/>
        <v>0</v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1"/>
      <c r="C10" s="77" t="s">
        <v>58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1"/>
      <c r="DG10" s="77" t="s">
        <v>58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99" t="s">
        <v>174</v>
      </c>
      <c r="C11" s="77" t="s">
        <v>175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99" t="s">
        <v>174</v>
      </c>
      <c r="DG11" s="77" t="s">
        <v>175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0"/>
      <c r="C12" s="77" t="s">
        <v>59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0"/>
      <c r="DG12" s="77" t="s">
        <v>59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1"/>
      <c r="C13" s="77" t="s">
        <v>60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1"/>
      <c r="DG13" s="77" t="s">
        <v>60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5" t="s">
        <v>61</v>
      </c>
      <c r="C14" s="77" t="s">
        <v>58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5" t="s">
        <v>61</v>
      </c>
      <c r="DG14" s="77" t="s">
        <v>58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5"/>
      <c r="C15" s="77" t="s">
        <v>62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5"/>
      <c r="DG15" s="77" t="s">
        <v>62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5"/>
      <c r="C16" s="77" t="s">
        <v>63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5"/>
      <c r="DG16" s="77" t="s">
        <v>63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5"/>
      <c r="C17" s="77" t="s">
        <v>64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5"/>
      <c r="DG17" s="77" t="s">
        <v>64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99" t="s">
        <v>65</v>
      </c>
      <c r="C18" s="77" t="s">
        <v>64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99" t="s">
        <v>65</v>
      </c>
      <c r="DG18" s="77" t="s">
        <v>64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0"/>
      <c r="C19" s="77" t="s">
        <v>66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0"/>
      <c r="DG19" s="77" t="s">
        <v>66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1"/>
      <c r="C20" s="77" t="s">
        <v>172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1"/>
      <c r="DG20" s="77" t="s">
        <v>172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99" t="s">
        <v>67</v>
      </c>
      <c r="C21" s="77" t="s">
        <v>68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99" t="s">
        <v>67</v>
      </c>
      <c r="DG21" s="77" t="s">
        <v>68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00"/>
      <c r="C22" s="77" t="s">
        <v>69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0"/>
      <c r="DG22" s="77" t="s">
        <v>69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00"/>
      <c r="C23" s="77" t="s">
        <v>70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0"/>
      <c r="DG23" s="77" t="s">
        <v>70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01"/>
      <c r="C24" s="77" t="s">
        <v>168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1"/>
      <c r="DG24" s="77" t="s">
        <v>168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3" t="s">
        <v>71</v>
      </c>
      <c r="C25" s="77" t="s">
        <v>72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3" t="s">
        <v>71</v>
      </c>
      <c r="DG25" s="77" t="s">
        <v>72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5" t="s">
        <v>73</v>
      </c>
      <c r="C26" s="77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5" t="s">
        <v>73</v>
      </c>
      <c r="DG26" s="77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5"/>
      <c r="C27" s="77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5"/>
      <c r="DG27" s="77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6" t="s">
        <v>74</v>
      </c>
      <c r="C28" s="77" t="s">
        <v>75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6" t="s">
        <v>74</v>
      </c>
      <c r="DG28" s="77" t="s">
        <v>75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7"/>
      <c r="C29" s="77" t="s">
        <v>172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7"/>
      <c r="DG29" s="77" t="s">
        <v>172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7"/>
      <c r="C30" s="77" t="s">
        <v>66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7"/>
      <c r="DG30" s="77" t="s">
        <v>66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8"/>
      <c r="C31" s="77" t="s">
        <v>64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8"/>
      <c r="DG31" s="77" t="s">
        <v>64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99" t="s">
        <v>76</v>
      </c>
      <c r="C32" s="77" t="s">
        <v>173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99" t="s">
        <v>76</v>
      </c>
      <c r="DG32" s="77" t="s">
        <v>173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0"/>
      <c r="C33" s="77" t="s">
        <v>57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0"/>
      <c r="DG33" s="77" t="s">
        <v>57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00"/>
      <c r="C34" s="77" t="s">
        <v>66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0"/>
      <c r="DG34" s="77" t="s">
        <v>66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1"/>
      <c r="C35" s="77" t="s">
        <v>77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1"/>
      <c r="DG35" s="77" t="s">
        <v>77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99" t="s">
        <v>78</v>
      </c>
      <c r="C36" s="77" t="s">
        <v>79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99" t="s">
        <v>78</v>
      </c>
      <c r="DG36" s="77" t="s">
        <v>79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0"/>
      <c r="C37" s="77" t="s">
        <v>60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0"/>
      <c r="DG37" s="77" t="s">
        <v>60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0"/>
      <c r="C38" s="77" t="s">
        <v>80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0"/>
      <c r="DG38" s="77" t="s">
        <v>80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0"/>
      <c r="C39" s="77" t="s">
        <v>81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0"/>
      <c r="DG39" s="77" t="s">
        <v>81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1"/>
      <c r="C40" s="77" t="s">
        <v>82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1"/>
      <c r="DG40" s="77" t="s">
        <v>82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1">
        <v>30100048</v>
      </c>
      <c r="B41" s="99" t="s">
        <v>83</v>
      </c>
      <c r="C41" s="77" t="s">
        <v>62</v>
      </c>
      <c r="D41" s="5">
        <v>732</v>
      </c>
      <c r="E41" s="22">
        <v>5.03</v>
      </c>
      <c r="F41" s="23">
        <f t="shared" si="0"/>
        <v>3681.96</v>
      </c>
      <c r="G41" s="23">
        <f>+'[2]8'!$L$48</f>
        <v>3821</v>
      </c>
      <c r="H41" s="23">
        <f t="shared" si="1"/>
        <v>10.6</v>
      </c>
      <c r="I41" s="23">
        <f t="shared" si="2"/>
        <v>0</v>
      </c>
      <c r="J41" s="23">
        <f t="shared" si="3"/>
        <v>3692.56</v>
      </c>
      <c r="K41" s="23">
        <f t="shared" si="4"/>
        <v>0.28706371731265029</v>
      </c>
      <c r="L41" s="23">
        <f t="shared" si="5"/>
        <v>0</v>
      </c>
      <c r="M41" s="10">
        <v>0.5</v>
      </c>
      <c r="N41" s="23">
        <f t="shared" si="6"/>
        <v>18.462800000000001</v>
      </c>
      <c r="O41" s="23">
        <f t="shared" si="7"/>
        <v>0.21293628268734971</v>
      </c>
      <c r="P41" s="23">
        <f t="shared" si="8"/>
        <v>0.54162965530688734</v>
      </c>
      <c r="Q41" s="7">
        <v>1</v>
      </c>
      <c r="R41" s="6">
        <f t="shared" si="9"/>
        <v>3.6925599999999998</v>
      </c>
      <c r="S41" s="5"/>
      <c r="T41" s="5"/>
      <c r="U41" s="5">
        <v>1</v>
      </c>
      <c r="V41" s="5"/>
      <c r="W41" s="5"/>
      <c r="X41" s="5">
        <v>1</v>
      </c>
      <c r="Y41" s="5"/>
      <c r="Z41" s="5"/>
      <c r="AA41" s="5"/>
      <c r="AB41" s="4">
        <v>0.4</v>
      </c>
      <c r="AC41" s="4">
        <v>7.8</v>
      </c>
      <c r="AD41" s="4"/>
      <c r="AE41" s="4"/>
      <c r="AF41" s="4">
        <v>2.4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7"/>
        <v>1.0832593106137748E-2</v>
      </c>
      <c r="BQ41" s="4">
        <f t="shared" si="47"/>
        <v>2717.1667924528306</v>
      </c>
      <c r="BR41" s="4" t="str">
        <f t="shared" si="47"/>
        <v/>
      </c>
      <c r="BS41" s="4">
        <f t="shared" si="47"/>
        <v>0</v>
      </c>
      <c r="BT41" s="4">
        <f t="shared" si="47"/>
        <v>12.999111727365294</v>
      </c>
      <c r="BU41" s="4">
        <f t="shared" si="47"/>
        <v>0</v>
      </c>
      <c r="BV41" s="4">
        <f t="shared" si="47"/>
        <v>0</v>
      </c>
      <c r="BW41" s="4">
        <f t="shared" si="47"/>
        <v>0</v>
      </c>
      <c r="BX41" s="4">
        <f t="shared" si="47"/>
        <v>0</v>
      </c>
      <c r="BY41" s="4" t="str">
        <f t="shared" si="47"/>
        <v/>
      </c>
      <c r="BZ41" s="4" t="str">
        <f t="shared" si="47"/>
        <v/>
      </c>
      <c r="CA41" s="4">
        <f t="shared" si="47"/>
        <v>0</v>
      </c>
      <c r="CB41" s="4" t="str">
        <f t="shared" si="47"/>
        <v/>
      </c>
      <c r="CC41" s="4" t="str">
        <f t="shared" si="47"/>
        <v/>
      </c>
      <c r="CD41" s="4">
        <f t="shared" si="47"/>
        <v>0</v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>
        <f t="shared" si="45"/>
        <v>0</v>
      </c>
      <c r="CI41" s="4">
        <f t="shared" si="45"/>
        <v>0</v>
      </c>
      <c r="CJ41" s="4" t="str">
        <f t="shared" si="45"/>
        <v/>
      </c>
      <c r="CK41" s="4" t="str">
        <f t="shared" si="45"/>
        <v/>
      </c>
      <c r="CL41" s="4">
        <f t="shared" si="45"/>
        <v>0</v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99" t="s">
        <v>83</v>
      </c>
      <c r="DG41" s="77" t="s">
        <v>62</v>
      </c>
      <c r="DH41" s="5">
        <f t="shared" si="13"/>
        <v>732</v>
      </c>
      <c r="DI41" s="24">
        <v>5.03</v>
      </c>
      <c r="DJ41" s="23">
        <f t="shared" si="14"/>
        <v>3681.96</v>
      </c>
      <c r="DK41" s="23">
        <f t="shared" si="15"/>
        <v>3821</v>
      </c>
      <c r="DL41" s="23">
        <f t="shared" si="16"/>
        <v>10.6</v>
      </c>
      <c r="DM41" s="23">
        <f t="shared" si="17"/>
        <v>0</v>
      </c>
      <c r="DN41" s="23">
        <f t="shared" si="18"/>
        <v>3692.56</v>
      </c>
      <c r="DO41" s="23">
        <f t="shared" si="19"/>
        <v>0.28706371731265029</v>
      </c>
      <c r="DP41" s="23">
        <f t="shared" si="20"/>
        <v>0</v>
      </c>
      <c r="DQ41" s="10">
        <v>0.5</v>
      </c>
      <c r="DR41" s="23">
        <f t="shared" si="21"/>
        <v>18.462800000000001</v>
      </c>
      <c r="DS41" s="23">
        <f t="shared" si="22"/>
        <v>0.21293628268734971</v>
      </c>
      <c r="DT41" s="23">
        <f t="shared" si="23"/>
        <v>0.54162965530688734</v>
      </c>
      <c r="DU41" s="7">
        <v>1</v>
      </c>
      <c r="DV41" s="6">
        <f t="shared" si="24"/>
        <v>3.6925599999999998</v>
      </c>
      <c r="DW41" s="5">
        <f t="shared" si="44"/>
        <v>0</v>
      </c>
      <c r="DX41" s="5">
        <f t="shared" si="44"/>
        <v>0</v>
      </c>
      <c r="DY41" s="5">
        <f t="shared" si="44"/>
        <v>1</v>
      </c>
      <c r="DZ41" s="5">
        <f t="shared" si="44"/>
        <v>0</v>
      </c>
      <c r="EA41" s="5">
        <f t="shared" si="44"/>
        <v>0</v>
      </c>
      <c r="EB41" s="5">
        <f t="shared" si="44"/>
        <v>1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0.4</v>
      </c>
      <c r="EG41" s="54">
        <f t="shared" si="44"/>
        <v>7.8</v>
      </c>
      <c r="EH41" s="54">
        <f t="shared" si="44"/>
        <v>0</v>
      </c>
      <c r="EI41" s="54">
        <f t="shared" si="44"/>
        <v>0</v>
      </c>
      <c r="EJ41" s="54">
        <f t="shared" si="44"/>
        <v>2.4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>
        <f t="shared" si="48"/>
        <v>1.0832593106137748E-2</v>
      </c>
      <c r="FU41" s="4">
        <f t="shared" si="48"/>
        <v>2717.1667924528306</v>
      </c>
      <c r="FV41" s="4" t="str">
        <f t="shared" si="48"/>
        <v/>
      </c>
      <c r="FW41" s="4">
        <f t="shared" si="48"/>
        <v>0</v>
      </c>
      <c r="FX41" s="4">
        <f t="shared" si="48"/>
        <v>12.999111727365294</v>
      </c>
      <c r="FY41" s="4">
        <f t="shared" si="48"/>
        <v>0</v>
      </c>
      <c r="FZ41" s="4">
        <f t="shared" si="48"/>
        <v>0</v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 t="str">
        <f t="shared" si="48"/>
        <v/>
      </c>
      <c r="GE41" s="4">
        <f t="shared" si="48"/>
        <v>0</v>
      </c>
      <c r="GF41" s="4" t="str">
        <f t="shared" si="48"/>
        <v/>
      </c>
      <c r="GG41" s="4" t="str">
        <f t="shared" si="48"/>
        <v/>
      </c>
      <c r="GH41" s="4">
        <f t="shared" si="48"/>
        <v>0</v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>
        <f t="shared" si="46"/>
        <v>0</v>
      </c>
      <c r="GM41" s="4">
        <f t="shared" si="46"/>
        <v>0</v>
      </c>
      <c r="GN41" s="4" t="str">
        <f t="shared" si="46"/>
        <v/>
      </c>
      <c r="GO41" s="4" t="str">
        <f t="shared" si="46"/>
        <v/>
      </c>
      <c r="GP41" s="4">
        <f t="shared" si="46"/>
        <v>0</v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1">
        <v>30100047</v>
      </c>
      <c r="B42" s="101"/>
      <c r="C42" s="77" t="s">
        <v>84</v>
      </c>
      <c r="D42" s="5">
        <v>726</v>
      </c>
      <c r="E42" s="22">
        <v>5.03</v>
      </c>
      <c r="F42" s="23">
        <f t="shared" si="0"/>
        <v>3651.78</v>
      </c>
      <c r="G42" s="23">
        <f>+'[2]9'!$L$47</f>
        <v>3767.4</v>
      </c>
      <c r="H42" s="23">
        <f t="shared" si="1"/>
        <v>20.9</v>
      </c>
      <c r="I42" s="23">
        <f t="shared" si="2"/>
        <v>5</v>
      </c>
      <c r="J42" s="23">
        <f t="shared" si="3"/>
        <v>3672.6800000000003</v>
      </c>
      <c r="K42" s="23">
        <f t="shared" si="4"/>
        <v>0.56906673056187851</v>
      </c>
      <c r="L42" s="23">
        <f t="shared" si="5"/>
        <v>0.13271752402187184</v>
      </c>
      <c r="M42" s="10">
        <v>0.5</v>
      </c>
      <c r="N42" s="23">
        <f t="shared" si="6"/>
        <v>18.363400000000002</v>
      </c>
      <c r="O42" s="23">
        <f t="shared" si="7"/>
        <v>-0.20178425458375035</v>
      </c>
      <c r="P42" s="23">
        <f t="shared" si="8"/>
        <v>0.81684219697877292</v>
      </c>
      <c r="Q42" s="7">
        <v>1</v>
      </c>
      <c r="R42" s="6">
        <f t="shared" si="9"/>
        <v>3.6726800000000002</v>
      </c>
      <c r="S42" s="5">
        <v>2</v>
      </c>
      <c r="T42" s="5"/>
      <c r="U42" s="5">
        <v>1</v>
      </c>
      <c r="V42" s="5"/>
      <c r="W42" s="5"/>
      <c r="X42" s="5"/>
      <c r="Y42" s="5"/>
      <c r="Z42" s="5"/>
      <c r="AA42" s="5"/>
      <c r="AB42" s="4">
        <v>8.4</v>
      </c>
      <c r="AC42" s="4">
        <v>12.5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>
        <v>5</v>
      </c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7"/>
        <v>0.22871581515405645</v>
      </c>
      <c r="BQ42" s="4">
        <f t="shared" si="47"/>
        <v>2196.5789473684213</v>
      </c>
      <c r="BR42" s="4">
        <f t="shared" si="47"/>
        <v>0</v>
      </c>
      <c r="BS42" s="4">
        <f t="shared" si="47"/>
        <v>0</v>
      </c>
      <c r="BT42" s="4">
        <f t="shared" si="47"/>
        <v>0</v>
      </c>
      <c r="BU42" s="4">
        <f t="shared" si="47"/>
        <v>0</v>
      </c>
      <c r="BV42" s="4">
        <f t="shared" si="47"/>
        <v>0</v>
      </c>
      <c r="BW42" s="4">
        <f t="shared" si="47"/>
        <v>0</v>
      </c>
      <c r="BX42" s="4">
        <f t="shared" si="47"/>
        <v>0</v>
      </c>
      <c r="BY42" s="4">
        <f t="shared" si="47"/>
        <v>0</v>
      </c>
      <c r="BZ42" s="4" t="str">
        <f t="shared" si="47"/>
        <v/>
      </c>
      <c r="CA42" s="4">
        <f t="shared" si="47"/>
        <v>0</v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>
        <f t="shared" si="45"/>
        <v>0</v>
      </c>
      <c r="CI42" s="4">
        <f t="shared" si="45"/>
        <v>0</v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1"/>
      <c r="DG42" s="77" t="s">
        <v>84</v>
      </c>
      <c r="DH42" s="5">
        <f t="shared" si="13"/>
        <v>726</v>
      </c>
      <c r="DI42" s="24">
        <v>5.03</v>
      </c>
      <c r="DJ42" s="23">
        <f t="shared" si="14"/>
        <v>3651.78</v>
      </c>
      <c r="DK42" s="23">
        <f t="shared" si="15"/>
        <v>3767.4</v>
      </c>
      <c r="DL42" s="23">
        <f t="shared" si="16"/>
        <v>20.9</v>
      </c>
      <c r="DM42" s="23">
        <f t="shared" si="17"/>
        <v>5</v>
      </c>
      <c r="DN42" s="23">
        <f t="shared" si="18"/>
        <v>3672.6800000000003</v>
      </c>
      <c r="DO42" s="23">
        <f t="shared" si="19"/>
        <v>0.56906673056187851</v>
      </c>
      <c r="DP42" s="23">
        <f t="shared" si="20"/>
        <v>0.13271752402187184</v>
      </c>
      <c r="DQ42" s="10">
        <v>0.5</v>
      </c>
      <c r="DR42" s="23">
        <f t="shared" si="21"/>
        <v>18.363400000000002</v>
      </c>
      <c r="DS42" s="23">
        <f t="shared" si="22"/>
        <v>-0.20178425458375035</v>
      </c>
      <c r="DT42" s="23">
        <f t="shared" si="23"/>
        <v>0.81684219697877292</v>
      </c>
      <c r="DU42" s="7">
        <v>1</v>
      </c>
      <c r="DV42" s="6">
        <f t="shared" si="24"/>
        <v>3.6726800000000002</v>
      </c>
      <c r="DW42" s="5">
        <f t="shared" si="44"/>
        <v>2</v>
      </c>
      <c r="DX42" s="5">
        <f t="shared" si="44"/>
        <v>0</v>
      </c>
      <c r="DY42" s="5">
        <f t="shared" si="44"/>
        <v>1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8.4</v>
      </c>
      <c r="EG42" s="54">
        <f t="shared" si="44"/>
        <v>12.5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5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>
        <f t="shared" si="48"/>
        <v>0.22871581515405645</v>
      </c>
      <c r="FU42" s="4">
        <f t="shared" si="48"/>
        <v>2196.5789473684213</v>
      </c>
      <c r="FV42" s="4">
        <f t="shared" si="48"/>
        <v>0</v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>
        <f t="shared" si="48"/>
        <v>0</v>
      </c>
      <c r="GA42" s="4">
        <f t="shared" si="48"/>
        <v>0</v>
      </c>
      <c r="GB42" s="4">
        <f t="shared" si="48"/>
        <v>0</v>
      </c>
      <c r="GC42" s="4">
        <f t="shared" si="48"/>
        <v>0</v>
      </c>
      <c r="GD42" s="4" t="str">
        <f t="shared" si="48"/>
        <v/>
      </c>
      <c r="GE42" s="4">
        <f t="shared" si="48"/>
        <v>0</v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>
        <f t="shared" si="46"/>
        <v>0</v>
      </c>
      <c r="GM42" s="4">
        <f t="shared" si="46"/>
        <v>0</v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1" t="s">
        <v>85</v>
      </c>
      <c r="C43" s="77" t="s">
        <v>86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1" t="s">
        <v>85</v>
      </c>
      <c r="DG43" s="77" t="s">
        <v>86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99" t="s">
        <v>87</v>
      </c>
      <c r="C44" s="77" t="s">
        <v>88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99" t="s">
        <v>87</v>
      </c>
      <c r="DG44" s="77" t="s">
        <v>88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00"/>
      <c r="C45" s="77" t="s">
        <v>64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0"/>
      <c r="DG45" s="77" t="s">
        <v>64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99" t="s">
        <v>89</v>
      </c>
      <c r="C46" s="77" t="s">
        <v>64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99" t="s">
        <v>89</v>
      </c>
      <c r="DG46" s="77" t="s">
        <v>64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1"/>
      <c r="C47" s="77" t="s">
        <v>62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1"/>
      <c r="DG47" s="77" t="s">
        <v>62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0" t="s">
        <v>90</v>
      </c>
      <c r="C48" s="77" t="s">
        <v>77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0" t="s">
        <v>90</v>
      </c>
      <c r="DG48" s="77" t="s">
        <v>77</v>
      </c>
      <c r="DH48" s="5">
        <f t="shared" si="13"/>
        <v>1497</v>
      </c>
      <c r="DI48" s="24">
        <v>5.0599999999999996</v>
      </c>
      <c r="DJ48" s="23">
        <f t="shared" si="14"/>
        <v>7574.82</v>
      </c>
      <c r="DK48" s="23">
        <f t="shared" si="15"/>
        <v>7680</v>
      </c>
      <c r="DL48" s="23">
        <f t="shared" si="16"/>
        <v>111.2</v>
      </c>
      <c r="DM48" s="23">
        <f t="shared" si="17"/>
        <v>10</v>
      </c>
      <c r="DN48" s="23">
        <f t="shared" si="18"/>
        <v>7686.0199999999995</v>
      </c>
      <c r="DO48" s="23">
        <f t="shared" si="19"/>
        <v>1.4467826000973196</v>
      </c>
      <c r="DP48" s="23">
        <f t="shared" si="20"/>
        <v>0.13020833333333331</v>
      </c>
      <c r="DQ48" s="10">
        <v>0.7</v>
      </c>
      <c r="DR48" s="23">
        <f t="shared" si="21"/>
        <v>53.802139999999987</v>
      </c>
      <c r="DS48" s="23">
        <f t="shared" si="22"/>
        <v>-0.87699093343065293</v>
      </c>
      <c r="DT48" s="23">
        <f t="shared" si="23"/>
        <v>0.13010634892961509</v>
      </c>
      <c r="DU48" s="7">
        <v>0.3</v>
      </c>
      <c r="DV48" s="6">
        <f t="shared" si="24"/>
        <v>2.3058059999999996</v>
      </c>
      <c r="DW48" s="5">
        <f t="shared" si="44"/>
        <v>1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8.3000000000000007</v>
      </c>
      <c r="EG48" s="54">
        <f t="shared" si="54"/>
        <v>11.4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86</v>
      </c>
      <c r="EN48" s="54">
        <f t="shared" si="54"/>
        <v>5.5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5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5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>
        <f t="shared" si="48"/>
        <v>0.10798826961158053</v>
      </c>
      <c r="FU48" s="4">
        <f t="shared" si="48"/>
        <v>787.95528776978415</v>
      </c>
      <c r="FV48" s="4">
        <f t="shared" si="48"/>
        <v>0</v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>
        <f t="shared" si="48"/>
        <v>0</v>
      </c>
      <c r="GA48" s="4">
        <f t="shared" si="48"/>
        <v>28666.666666666668</v>
      </c>
      <c r="GB48" s="4">
        <f t="shared" si="48"/>
        <v>238.52830637096099</v>
      </c>
      <c r="GC48" s="4">
        <f t="shared" si="48"/>
        <v>0</v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>
        <f t="shared" si="46"/>
        <v>0</v>
      </c>
      <c r="GM48" s="4">
        <f t="shared" si="46"/>
        <v>0</v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>
        <f t="shared" si="46"/>
        <v>0</v>
      </c>
      <c r="GT48" s="4">
        <f t="shared" si="46"/>
        <v>90.909090909090907</v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1"/>
      <c r="C49" s="77" t="s">
        <v>91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1"/>
      <c r="DG49" s="77" t="s">
        <v>91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0" t="s">
        <v>92</v>
      </c>
      <c r="C50" s="77" t="s">
        <v>171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0" t="s">
        <v>92</v>
      </c>
      <c r="DG50" s="77" t="s">
        <v>171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1"/>
      <c r="C51" s="77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1"/>
      <c r="DG51" s="77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99" t="s">
        <v>93</v>
      </c>
      <c r="C52" s="77" t="s">
        <v>94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99" t="s">
        <v>93</v>
      </c>
      <c r="DG52" s="77" t="s">
        <v>94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1"/>
      <c r="C53" s="77" t="s">
        <v>88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1"/>
      <c r="DG53" s="77" t="s">
        <v>88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99" t="s">
        <v>95</v>
      </c>
      <c r="C54" s="77" t="s">
        <v>96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99" t="s">
        <v>95</v>
      </c>
      <c r="DG54" s="77" t="s">
        <v>96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1"/>
      <c r="C55" s="77" t="s">
        <v>97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1"/>
      <c r="DG55" s="77" t="s">
        <v>97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3" t="s">
        <v>98</v>
      </c>
      <c r="C56" s="77" t="s">
        <v>94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3" t="s">
        <v>98</v>
      </c>
      <c r="DG56" s="77" t="s">
        <v>94</v>
      </c>
      <c r="DH56" s="5">
        <f t="shared" si="13"/>
        <v>446</v>
      </c>
      <c r="DI56" s="24">
        <v>5.0599999999999996</v>
      </c>
      <c r="DJ56" s="23">
        <f t="shared" si="14"/>
        <v>2256.7599999999998</v>
      </c>
      <c r="DK56" s="23">
        <f t="shared" si="15"/>
        <v>2164</v>
      </c>
      <c r="DL56" s="23">
        <f t="shared" si="16"/>
        <v>13.6</v>
      </c>
      <c r="DM56" s="23">
        <f t="shared" si="17"/>
        <v>10</v>
      </c>
      <c r="DN56" s="23">
        <f t="shared" si="18"/>
        <v>2270.3599999999997</v>
      </c>
      <c r="DO56" s="23">
        <f t="shared" si="19"/>
        <v>0.59902394333938236</v>
      </c>
      <c r="DP56" s="23">
        <f t="shared" si="20"/>
        <v>0.46210720887245843</v>
      </c>
      <c r="DQ56" s="10">
        <v>1</v>
      </c>
      <c r="DR56" s="23">
        <f t="shared" si="21"/>
        <v>22.703599999999998</v>
      </c>
      <c r="DS56" s="23">
        <f t="shared" si="22"/>
        <v>-6.1131152211840789E-2</v>
      </c>
      <c r="DT56" s="23">
        <f t="shared" si="23"/>
        <v>0.44045878186719289</v>
      </c>
      <c r="DU56" s="7">
        <v>1</v>
      </c>
      <c r="DV56" s="6">
        <f t="shared" si="24"/>
        <v>2.2703599999999997</v>
      </c>
      <c r="DW56" s="5">
        <f t="shared" si="56"/>
        <v>0</v>
      </c>
      <c r="DX56" s="5">
        <f t="shared" si="56"/>
        <v>1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2.5</v>
      </c>
      <c r="EG56" s="54">
        <f t="shared" si="54"/>
        <v>1.4</v>
      </c>
      <c r="EH56" s="54">
        <f t="shared" si="54"/>
        <v>0</v>
      </c>
      <c r="EI56" s="54">
        <f t="shared" si="54"/>
        <v>0</v>
      </c>
      <c r="EJ56" s="54">
        <f t="shared" si="54"/>
        <v>5.8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3.9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10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>
        <f t="shared" si="62"/>
        <v>0.11011469546679824</v>
      </c>
      <c r="FU56" s="4">
        <f t="shared" si="62"/>
        <v>233.71352941176465</v>
      </c>
      <c r="FV56" s="4">
        <f t="shared" si="62"/>
        <v>0</v>
      </c>
      <c r="FW56" s="4">
        <f t="shared" si="59"/>
        <v>0</v>
      </c>
      <c r="FX56" s="4">
        <f t="shared" si="59"/>
        <v>25.546609348297189</v>
      </c>
      <c r="FY56" s="4">
        <f t="shared" si="59"/>
        <v>0</v>
      </c>
      <c r="FZ56" s="4">
        <f t="shared" si="59"/>
        <v>0</v>
      </c>
      <c r="GA56" s="4">
        <f t="shared" si="59"/>
        <v>0</v>
      </c>
      <c r="GB56" s="4">
        <f t="shared" si="59"/>
        <v>0</v>
      </c>
      <c r="GC56" s="4" t="str">
        <f t="shared" si="59"/>
        <v/>
      </c>
      <c r="GD56" s="4">
        <f t="shared" si="59"/>
        <v>0</v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>
        <f t="shared" si="59"/>
        <v>0</v>
      </c>
      <c r="GM56" s="4">
        <f t="shared" si="63"/>
        <v>0</v>
      </c>
      <c r="GN56" s="4" t="str">
        <f t="shared" si="63"/>
        <v/>
      </c>
      <c r="GO56" s="4" t="str">
        <f t="shared" si="63"/>
        <v/>
      </c>
      <c r="GP56" s="4">
        <f t="shared" si="63"/>
        <v>0</v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>
        <f t="shared" si="63"/>
        <v>0</v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99" t="s">
        <v>99</v>
      </c>
      <c r="C57" s="77" t="s">
        <v>88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99" t="s">
        <v>99</v>
      </c>
      <c r="DG57" s="77" t="s">
        <v>88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1"/>
      <c r="C58" s="77" t="s">
        <v>94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1"/>
      <c r="DG58" s="77" t="s">
        <v>94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99" t="s">
        <v>100</v>
      </c>
      <c r="C59" s="77" t="s">
        <v>88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99" t="s">
        <v>100</v>
      </c>
      <c r="DG59" s="77" t="s">
        <v>88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1"/>
      <c r="C60" s="77" t="s">
        <v>94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1"/>
      <c r="DG60" s="77" t="s">
        <v>94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99" t="s">
        <v>176</v>
      </c>
      <c r="C61" s="77" t="s">
        <v>62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99" t="s">
        <v>176</v>
      </c>
      <c r="DG61" s="77" t="s">
        <v>62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0"/>
      <c r="C62" s="77" t="s">
        <v>77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0"/>
      <c r="DG62" s="77" t="s">
        <v>77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0"/>
      <c r="C63" s="83" t="s">
        <v>172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0"/>
      <c r="DG63" s="83" t="s">
        <v>172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1"/>
      <c r="C64" s="83" t="s">
        <v>177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1"/>
      <c r="DG64" s="83" t="s">
        <v>177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99" t="s">
        <v>178</v>
      </c>
      <c r="C65" s="77" t="s">
        <v>171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99" t="s">
        <v>178</v>
      </c>
      <c r="DG65" s="77" t="s">
        <v>171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1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1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2" t="s">
        <v>179</v>
      </c>
      <c r="C67" s="77" t="s">
        <v>62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2" t="s">
        <v>179</v>
      </c>
      <c r="DG67" s="77" t="s">
        <v>62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3"/>
      <c r="C68" s="77" t="s">
        <v>80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3"/>
      <c r="DG68" s="77" t="s">
        <v>80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4"/>
      <c r="C69" s="77" t="s">
        <v>96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4"/>
      <c r="DG69" s="77" t="s">
        <v>96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3608.1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>
        <f t="shared" si="85"/>
        <v>0</v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99" t="s">
        <v>180</v>
      </c>
      <c r="C70" s="38" t="s">
        <v>172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99" t="s">
        <v>180</v>
      </c>
      <c r="DG70" s="38" t="s">
        <v>172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0"/>
      <c r="C71" s="38" t="s">
        <v>62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0"/>
      <c r="DG71" s="38" t="s">
        <v>62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0"/>
      <c r="C72" s="38" t="s">
        <v>181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0"/>
      <c r="DG72" s="38" t="s">
        <v>181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1"/>
      <c r="C73" s="38" t="s">
        <v>182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1"/>
      <c r="DG73" s="38" t="s">
        <v>182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99" t="s">
        <v>183</v>
      </c>
      <c r="C74" s="38" t="s">
        <v>172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99" t="s">
        <v>183</v>
      </c>
      <c r="DG74" s="38" t="s">
        <v>172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5865.6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0"/>
      <c r="C75" s="38" t="s">
        <v>62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0"/>
      <c r="DG75" s="38" t="s">
        <v>62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7820.8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0"/>
      <c r="C76" s="38" t="s">
        <v>181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0"/>
      <c r="DG76" s="38" t="s">
        <v>181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4888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1"/>
      <c r="C77" s="38" t="s">
        <v>182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1"/>
      <c r="DG77" s="38" t="s">
        <v>182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8798.4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1" t="s">
        <v>184</v>
      </c>
      <c r="C78" s="38" t="s">
        <v>185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1" t="s">
        <v>184</v>
      </c>
      <c r="DG78" s="38" t="s">
        <v>185</v>
      </c>
      <c r="DH78" s="5">
        <f t="shared" si="78"/>
        <v>2430</v>
      </c>
      <c r="DI78" s="39">
        <v>10</v>
      </c>
      <c r="DJ78" s="23">
        <f t="shared" si="79"/>
        <v>24300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24300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48.6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2.4300000000000002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99" t="s">
        <v>186</v>
      </c>
      <c r="C79" s="83" t="s">
        <v>66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99" t="s">
        <v>186</v>
      </c>
      <c r="DG79" s="83" t="s">
        <v>66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1"/>
      <c r="C80" s="77" t="s">
        <v>171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1"/>
      <c r="DG80" s="77" t="s">
        <v>171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99" t="s">
        <v>187</v>
      </c>
      <c r="C81" s="77" t="s">
        <v>62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99" t="s">
        <v>187</v>
      </c>
      <c r="DG81" s="77" t="s">
        <v>62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0"/>
      <c r="C82" s="77" t="s">
        <v>172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0"/>
      <c r="DG82" s="77" t="s">
        <v>172</v>
      </c>
      <c r="DH82" s="5">
        <f t="shared" si="78"/>
        <v>441</v>
      </c>
      <c r="DI82" s="24">
        <v>5.07</v>
      </c>
      <c r="DJ82" s="23">
        <f t="shared" si="79"/>
        <v>2235.8700000000003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2235.8700000000003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6.7076100000000007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0.22358700000000004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>
        <f t="shared" si="62"/>
        <v>0</v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1"/>
      <c r="C83" s="77" t="s">
        <v>77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1"/>
      <c r="DG83" s="77" t="s">
        <v>77</v>
      </c>
      <c r="DH83" s="5">
        <f t="shared" si="78"/>
        <v>38</v>
      </c>
      <c r="DI83" s="24">
        <v>5.07</v>
      </c>
      <c r="DJ83" s="23">
        <f t="shared" si="79"/>
        <v>192.66000000000003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192.66000000000003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0.57798000000000005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1.9266000000000005E-2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99" t="s">
        <v>188</v>
      </c>
      <c r="C84" s="77" t="s">
        <v>182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99" t="s">
        <v>188</v>
      </c>
      <c r="DG84" s="77" t="s">
        <v>182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0"/>
      <c r="C85" s="77" t="s">
        <v>62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0"/>
      <c r="DG85" s="77" t="s">
        <v>62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0"/>
      <c r="C86" s="77" t="s">
        <v>77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0"/>
      <c r="DG86" s="77" t="s">
        <v>77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1"/>
      <c r="C87" s="77" t="s">
        <v>172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1"/>
      <c r="DG87" s="77" t="s">
        <v>172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99" t="s">
        <v>189</v>
      </c>
      <c r="C88" s="77" t="s">
        <v>182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99" t="s">
        <v>189</v>
      </c>
      <c r="DG88" s="77" t="s">
        <v>182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0"/>
      <c r="C89" s="77" t="s">
        <v>62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0"/>
      <c r="DG89" s="77" t="s">
        <v>62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0"/>
      <c r="C90" s="77" t="s">
        <v>77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00"/>
      <c r="DG90" s="77" t="s">
        <v>77</v>
      </c>
      <c r="DH90" s="5">
        <f t="shared" si="78"/>
        <v>695</v>
      </c>
      <c r="DI90" s="24">
        <v>5.05</v>
      </c>
      <c r="DJ90" s="23">
        <f t="shared" si="79"/>
        <v>3509.75</v>
      </c>
      <c r="DK90" s="23">
        <f t="shared" si="80"/>
        <v>3306</v>
      </c>
      <c r="DL90" s="23">
        <f t="shared" si="81"/>
        <v>0</v>
      </c>
      <c r="DM90" s="23">
        <f t="shared" si="82"/>
        <v>0</v>
      </c>
      <c r="DN90" s="23">
        <f t="shared" si="83"/>
        <v>3509.75</v>
      </c>
      <c r="DO90" s="23">
        <f t="shared" si="84"/>
        <v>0</v>
      </c>
      <c r="DP90" s="23">
        <f t="shared" si="85"/>
        <v>0</v>
      </c>
      <c r="DQ90" s="10">
        <v>0.3</v>
      </c>
      <c r="DR90" s="23">
        <f t="shared" si="86"/>
        <v>10.529249999999999</v>
      </c>
      <c r="DS90" s="23">
        <f t="shared" si="87"/>
        <v>0.3</v>
      </c>
      <c r="DT90" s="23">
        <f t="shared" si="88"/>
        <v>0</v>
      </c>
      <c r="DU90" s="7">
        <v>0.1</v>
      </c>
      <c r="DV90" s="6">
        <f t="shared" si="89"/>
        <v>0.35097500000000004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>
        <f t="shared" si="99"/>
        <v>0</v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01"/>
      <c r="C91" s="77" t="s">
        <v>172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01"/>
      <c r="DG91" s="77" t="s">
        <v>172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customHeight="1">
      <c r="A92" s="61">
        <v>30100029</v>
      </c>
      <c r="B92" s="99" t="s">
        <v>190</v>
      </c>
      <c r="C92" s="77" t="s">
        <v>171</v>
      </c>
      <c r="D92" s="5">
        <v>688</v>
      </c>
      <c r="E92" s="22">
        <v>5.08</v>
      </c>
      <c r="F92" s="23">
        <f t="shared" si="67"/>
        <v>3495.04</v>
      </c>
      <c r="G92" s="23">
        <f>+'[2]9'!$L$13</f>
        <v>3624</v>
      </c>
      <c r="H92" s="23">
        <f t="shared" si="92"/>
        <v>0</v>
      </c>
      <c r="I92" s="23">
        <f t="shared" si="93"/>
        <v>0</v>
      </c>
      <c r="J92" s="23">
        <f t="shared" si="70"/>
        <v>3495.04</v>
      </c>
      <c r="K92" s="23">
        <f t="shared" si="71"/>
        <v>0</v>
      </c>
      <c r="L92" s="23">
        <f t="shared" si="72"/>
        <v>0</v>
      </c>
      <c r="M92" s="10">
        <v>1</v>
      </c>
      <c r="N92" s="23">
        <f t="shared" si="73"/>
        <v>34.950400000000002</v>
      </c>
      <c r="O92" s="23">
        <f t="shared" si="74"/>
        <v>1</v>
      </c>
      <c r="P92" s="23">
        <f t="shared" si="75"/>
        <v>0</v>
      </c>
      <c r="Q92" s="7">
        <v>0.1</v>
      </c>
      <c r="R92" s="6">
        <f t="shared" si="76"/>
        <v>0.34950400000000004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8"/>
        <v>0</v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>
        <f t="shared" si="98"/>
        <v>0</v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>
        <f t="shared" si="98"/>
        <v>0</v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99" t="s">
        <v>190</v>
      </c>
      <c r="DG92" s="77" t="s">
        <v>171</v>
      </c>
      <c r="DH92" s="5">
        <f t="shared" si="78"/>
        <v>688</v>
      </c>
      <c r="DI92" s="24">
        <v>5.08</v>
      </c>
      <c r="DJ92" s="23">
        <f t="shared" si="79"/>
        <v>3495.04</v>
      </c>
      <c r="DK92" s="23">
        <f t="shared" si="80"/>
        <v>3624</v>
      </c>
      <c r="DL92" s="23">
        <f t="shared" si="81"/>
        <v>0</v>
      </c>
      <c r="DM92" s="23">
        <f t="shared" si="82"/>
        <v>0</v>
      </c>
      <c r="DN92" s="23">
        <f t="shared" si="83"/>
        <v>3495.04</v>
      </c>
      <c r="DO92" s="23">
        <f t="shared" si="84"/>
        <v>0</v>
      </c>
      <c r="DP92" s="23">
        <f t="shared" si="85"/>
        <v>0</v>
      </c>
      <c r="DQ92" s="10">
        <v>1</v>
      </c>
      <c r="DR92" s="23">
        <f t="shared" si="86"/>
        <v>34.950400000000002</v>
      </c>
      <c r="DS92" s="23">
        <f t="shared" si="87"/>
        <v>1</v>
      </c>
      <c r="DT92" s="23">
        <f t="shared" si="88"/>
        <v>0</v>
      </c>
      <c r="DU92" s="7">
        <v>0.1</v>
      </c>
      <c r="DV92" s="6">
        <f t="shared" si="89"/>
        <v>0.34950400000000004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>
        <f t="shared" si="99"/>
        <v>0</v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customHeight="1">
      <c r="A93" s="61">
        <v>30100022</v>
      </c>
      <c r="B93" s="100"/>
      <c r="C93" s="77" t="s">
        <v>172</v>
      </c>
      <c r="D93" s="5">
        <v>685</v>
      </c>
      <c r="E93" s="22">
        <v>5.08</v>
      </c>
      <c r="F93" s="23">
        <f t="shared" si="67"/>
        <v>3479.8</v>
      </c>
      <c r="G93" s="23">
        <f>+'[2]8'!$L$12</f>
        <v>3624</v>
      </c>
      <c r="H93" s="23">
        <f t="shared" si="92"/>
        <v>5</v>
      </c>
      <c r="I93" s="23">
        <f t="shared" si="93"/>
        <v>0</v>
      </c>
      <c r="J93" s="23">
        <f t="shared" si="70"/>
        <v>3484.8</v>
      </c>
      <c r="K93" s="23">
        <f t="shared" si="71"/>
        <v>0.14348025711662074</v>
      </c>
      <c r="L93" s="23">
        <f t="shared" si="72"/>
        <v>0</v>
      </c>
      <c r="M93" s="10">
        <v>1</v>
      </c>
      <c r="N93" s="23">
        <f t="shared" si="73"/>
        <v>34.847999999999999</v>
      </c>
      <c r="O93" s="23">
        <f t="shared" si="74"/>
        <v>0.85651974288337929</v>
      </c>
      <c r="P93" s="23">
        <f t="shared" si="75"/>
        <v>0</v>
      </c>
      <c r="Q93" s="7">
        <v>0.1</v>
      </c>
      <c r="R93" s="6">
        <f t="shared" si="76"/>
        <v>0.34848000000000001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>
        <v>5</v>
      </c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8"/>
        <v>0</v>
      </c>
      <c r="BQ93" s="4">
        <f t="shared" si="98"/>
        <v>0</v>
      </c>
      <c r="BR93" s="4" t="str">
        <f t="shared" si="98"/>
        <v/>
      </c>
      <c r="BS93" s="4">
        <f t="shared" si="98"/>
        <v>0</v>
      </c>
      <c r="BT93" s="4">
        <f t="shared" si="98"/>
        <v>0</v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>
        <f t="shared" si="98"/>
        <v>0</v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>
        <f t="shared" si="77"/>
        <v>0</v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00"/>
      <c r="DG93" s="77" t="s">
        <v>172</v>
      </c>
      <c r="DH93" s="5">
        <f t="shared" si="78"/>
        <v>685</v>
      </c>
      <c r="DI93" s="24">
        <v>5.08</v>
      </c>
      <c r="DJ93" s="23">
        <f t="shared" si="79"/>
        <v>3479.8</v>
      </c>
      <c r="DK93" s="23">
        <f t="shared" si="80"/>
        <v>3624</v>
      </c>
      <c r="DL93" s="23">
        <f t="shared" si="81"/>
        <v>5</v>
      </c>
      <c r="DM93" s="23">
        <f t="shared" si="82"/>
        <v>0</v>
      </c>
      <c r="DN93" s="23">
        <f t="shared" si="83"/>
        <v>3484.8</v>
      </c>
      <c r="DO93" s="23">
        <f t="shared" si="84"/>
        <v>0.14348025711662074</v>
      </c>
      <c r="DP93" s="23">
        <f t="shared" si="85"/>
        <v>0</v>
      </c>
      <c r="DQ93" s="10">
        <v>1</v>
      </c>
      <c r="DR93" s="23">
        <f t="shared" si="86"/>
        <v>34.847999999999999</v>
      </c>
      <c r="DS93" s="23">
        <f t="shared" si="87"/>
        <v>0.85651974288337929</v>
      </c>
      <c r="DT93" s="23">
        <f t="shared" si="88"/>
        <v>0</v>
      </c>
      <c r="DU93" s="7">
        <v>0.1</v>
      </c>
      <c r="DV93" s="6">
        <f t="shared" si="89"/>
        <v>0.34848000000000001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5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>
        <f t="shared" si="99"/>
        <v>0</v>
      </c>
      <c r="FU93" s="4">
        <f t="shared" si="99"/>
        <v>0</v>
      </c>
      <c r="FV93" s="4" t="str">
        <f t="shared" si="99"/>
        <v/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>
        <f t="shared" si="91"/>
        <v>0</v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00"/>
      <c r="C94" s="77" t="s">
        <v>57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00"/>
      <c r="DG94" s="77" t="s">
        <v>57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00"/>
      <c r="C95" s="77" t="s">
        <v>81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00"/>
      <c r="DG95" s="77" t="s">
        <v>81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00"/>
      <c r="C96" s="77" t="s">
        <v>60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00"/>
      <c r="DG96" s="77" t="s">
        <v>60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00"/>
      <c r="C97" s="77" t="s">
        <v>191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00"/>
      <c r="DG97" s="77" t="s">
        <v>191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00"/>
      <c r="C98" s="77" t="s">
        <v>77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00"/>
      <c r="DG98" s="77" t="s">
        <v>77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01"/>
      <c r="C99" s="77" t="s">
        <v>62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01"/>
      <c r="DG99" s="77" t="s">
        <v>62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99" t="s">
        <v>192</v>
      </c>
      <c r="C100" s="29" t="s">
        <v>80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99" t="s">
        <v>192</v>
      </c>
      <c r="DG100" s="29" t="s">
        <v>80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00"/>
      <c r="C101" s="77" t="s">
        <v>77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00"/>
      <c r="DG101" s="77" t="s">
        <v>77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00"/>
      <c r="C102" s="29" t="s">
        <v>193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00"/>
      <c r="DG102" s="29" t="s">
        <v>193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01"/>
      <c r="C103" s="29" t="s">
        <v>60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01"/>
      <c r="DG103" s="29" t="s">
        <v>60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99" t="s">
        <v>194</v>
      </c>
      <c r="C104" s="29" t="s">
        <v>82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99" t="s">
        <v>194</v>
      </c>
      <c r="DG104" s="29" t="s">
        <v>82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00"/>
      <c r="C105" s="29" t="s">
        <v>195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00"/>
      <c r="DG105" s="29" t="s">
        <v>195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00"/>
      <c r="C106" s="29" t="s">
        <v>196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00"/>
      <c r="DG106" s="29" t="s">
        <v>196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01"/>
      <c r="C107" s="29" t="s">
        <v>197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01"/>
      <c r="DG107" s="29" t="s">
        <v>197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99" t="s">
        <v>198</v>
      </c>
      <c r="C108" s="29" t="s">
        <v>82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99" t="s">
        <v>198</v>
      </c>
      <c r="DG108" s="29" t="s">
        <v>82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00"/>
      <c r="C109" s="29" t="s">
        <v>195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00"/>
      <c r="DG109" s="29" t="s">
        <v>195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00"/>
      <c r="C110" s="29" t="s">
        <v>196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00"/>
      <c r="DG110" s="29" t="s">
        <v>196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01"/>
      <c r="C111" s="29" t="s">
        <v>197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01"/>
      <c r="DG111" s="29" t="s">
        <v>197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99" t="s">
        <v>199</v>
      </c>
      <c r="C112" s="29" t="s">
        <v>200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99" t="s">
        <v>199</v>
      </c>
      <c r="DG112" s="29" t="s">
        <v>200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01"/>
      <c r="C113" s="29" t="s">
        <v>97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01"/>
      <c r="DG113" s="29" t="s">
        <v>97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99" t="s">
        <v>201</v>
      </c>
      <c r="C114" s="29" t="s">
        <v>177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99" t="s">
        <v>201</v>
      </c>
      <c r="DG114" s="29" t="s">
        <v>177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00"/>
      <c r="C115" s="29" t="s">
        <v>68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00"/>
      <c r="DG115" s="29" t="s">
        <v>68</v>
      </c>
      <c r="DH115" s="5">
        <f t="shared" si="78"/>
        <v>135</v>
      </c>
      <c r="DI115" s="22">
        <v>5.05</v>
      </c>
      <c r="DJ115" s="23">
        <f t="shared" si="79"/>
        <v>681.75</v>
      </c>
      <c r="DK115" s="23">
        <f t="shared" si="80"/>
        <v>4032.8</v>
      </c>
      <c r="DL115" s="23">
        <f t="shared" si="81"/>
        <v>0</v>
      </c>
      <c r="DM115" s="23">
        <f t="shared" si="82"/>
        <v>0</v>
      </c>
      <c r="DN115" s="23">
        <f t="shared" si="83"/>
        <v>681.75</v>
      </c>
      <c r="DO115" s="23">
        <f t="shared" si="84"/>
        <v>0</v>
      </c>
      <c r="DP115" s="23">
        <f t="shared" si="85"/>
        <v>0</v>
      </c>
      <c r="DQ115" s="3">
        <v>0.8</v>
      </c>
      <c r="DR115" s="23">
        <f t="shared" si="86"/>
        <v>5.4539999999999997</v>
      </c>
      <c r="DS115" s="23">
        <f t="shared" si="87"/>
        <v>0.8</v>
      </c>
      <c r="DT115" s="23">
        <f t="shared" si="88"/>
        <v>0</v>
      </c>
      <c r="DU115" s="2">
        <v>0.1</v>
      </c>
      <c r="DV115" s="6">
        <f t="shared" si="89"/>
        <v>6.8174999999999999E-2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>
        <f t="shared" si="111"/>
        <v>0</v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01"/>
      <c r="C116" s="29" t="s">
        <v>202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01"/>
      <c r="DG116" s="29" t="s">
        <v>202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99" t="s">
        <v>203</v>
      </c>
      <c r="C117" s="29" t="s">
        <v>177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99" t="s">
        <v>203</v>
      </c>
      <c r="DG117" s="29" t="s">
        <v>177</v>
      </c>
      <c r="DH117" s="5">
        <f t="shared" si="78"/>
        <v>18</v>
      </c>
      <c r="DI117" s="22">
        <v>5.05</v>
      </c>
      <c r="DJ117" s="23">
        <f t="shared" si="79"/>
        <v>90.899999999999991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90.899999999999991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0.72719999999999996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9.0899999999999991E-3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>
        <f t="shared" si="111"/>
        <v>0</v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>
        <f t="shared" si="111"/>
        <v>0</v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>
        <f t="shared" si="111"/>
        <v>0</v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00"/>
      <c r="C118" s="29" t="s">
        <v>80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00"/>
      <c r="DG118" s="29" t="s">
        <v>80</v>
      </c>
      <c r="DH118" s="5">
        <f t="shared" si="78"/>
        <v>35</v>
      </c>
      <c r="DI118" s="22">
        <v>5.5</v>
      </c>
      <c r="DJ118" s="23">
        <f t="shared" si="79"/>
        <v>192.5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192.5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1.54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1.925E-2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01"/>
      <c r="C119" s="29" t="s">
        <v>202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01"/>
      <c r="DG119" s="29" t="s">
        <v>202</v>
      </c>
      <c r="DH119" s="5">
        <f t="shared" si="78"/>
        <v>20</v>
      </c>
      <c r="DI119" s="22">
        <v>5.05</v>
      </c>
      <c r="DJ119" s="23">
        <f t="shared" si="79"/>
        <v>101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101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0.80800000000000016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1.0100000000000001E-2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>
        <f t="shared" si="111"/>
        <v>0</v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>
        <f t="shared" si="111"/>
        <v>0</v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99" t="s">
        <v>204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99" t="s">
        <v>204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00"/>
      <c r="C121" s="29" t="s">
        <v>205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00"/>
      <c r="DG121" s="29" t="s">
        <v>205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01"/>
      <c r="C122" s="29" t="s">
        <v>59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01"/>
      <c r="DG122" s="29" t="s">
        <v>59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99" t="s">
        <v>206</v>
      </c>
      <c r="C123" s="29" t="s">
        <v>86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99" t="s">
        <v>206</v>
      </c>
      <c r="DG123" s="29" t="s">
        <v>86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00"/>
      <c r="C124" s="29" t="s">
        <v>60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00"/>
      <c r="DG124" s="29" t="s">
        <v>60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00"/>
      <c r="C125" s="29" t="s">
        <v>177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00"/>
      <c r="DG125" s="29" t="s">
        <v>177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01"/>
      <c r="C126" s="29" t="s">
        <v>207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01"/>
      <c r="DG126" s="29" t="s">
        <v>207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99" t="s">
        <v>208</v>
      </c>
      <c r="C127" s="29" t="s">
        <v>209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99" t="s">
        <v>208</v>
      </c>
      <c r="DG127" s="29" t="s">
        <v>209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00"/>
      <c r="C128" s="29" t="s">
        <v>210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00"/>
      <c r="DG128" s="29" t="s">
        <v>210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00"/>
      <c r="C129" s="29" t="s">
        <v>69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00"/>
      <c r="DG129" s="29" t="s">
        <v>69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01"/>
      <c r="C130" s="29" t="s">
        <v>207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01"/>
      <c r="DG130" s="29" t="s">
        <v>207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99" t="s">
        <v>211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99" t="s">
        <v>211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00"/>
      <c r="C132" s="29" t="s">
        <v>205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00"/>
      <c r="DG132" s="29" t="s">
        <v>205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01"/>
      <c r="C133" s="29" t="s">
        <v>59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01"/>
      <c r="DG133" s="29" t="s">
        <v>59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99" t="s">
        <v>212</v>
      </c>
      <c r="C134" s="29" t="s">
        <v>80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99" t="s">
        <v>212</v>
      </c>
      <c r="DG134" s="29" t="s">
        <v>80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01"/>
      <c r="C135" s="29" t="s">
        <v>60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01"/>
      <c r="DG135" s="29" t="s">
        <v>60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99" t="s">
        <v>213</v>
      </c>
      <c r="C136" s="29" t="s">
        <v>59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99" t="s">
        <v>213</v>
      </c>
      <c r="DG136" s="29" t="s">
        <v>59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00"/>
      <c r="C137" s="29" t="s">
        <v>167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00"/>
      <c r="DG137" s="29" t="s">
        <v>167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00"/>
      <c r="C138" s="29" t="s">
        <v>80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00"/>
      <c r="DG138" s="29" t="s">
        <v>80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01"/>
      <c r="C139" s="29" t="s">
        <v>214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01"/>
      <c r="DG139" s="29" t="s">
        <v>214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215</v>
      </c>
      <c r="C140" s="30" t="s">
        <v>216</v>
      </c>
      <c r="D140" s="5">
        <v>442</v>
      </c>
      <c r="E140" s="22">
        <v>4.8</v>
      </c>
      <c r="F140" s="23">
        <f t="shared" si="124"/>
        <v>2121.6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2121.6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4.2431999999999999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0.21215999999999999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215</v>
      </c>
      <c r="DG140" s="30" t="s">
        <v>216</v>
      </c>
      <c r="DH140" s="5">
        <f t="shared" si="132"/>
        <v>442</v>
      </c>
      <c r="DI140" s="24">
        <v>4.8</v>
      </c>
      <c r="DJ140" s="23">
        <f t="shared" si="133"/>
        <v>2121.6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2121.6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4.2431999999999999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0.21215999999999999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217</v>
      </c>
      <c r="C141" s="30" t="s">
        <v>218</v>
      </c>
      <c r="D141" s="5">
        <f>94+455</f>
        <v>549</v>
      </c>
      <c r="E141" s="22">
        <v>7.69</v>
      </c>
      <c r="F141" s="23">
        <f t="shared" si="124"/>
        <v>4221.8100000000004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4221.8100000000004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8.443620000000001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0.42218100000000003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217</v>
      </c>
      <c r="DG141" s="30" t="s">
        <v>218</v>
      </c>
      <c r="DH141" s="5">
        <f t="shared" si="132"/>
        <v>549</v>
      </c>
      <c r="DI141" s="24">
        <v>7.69</v>
      </c>
      <c r="DJ141" s="23">
        <f t="shared" si="133"/>
        <v>4221.8100000000004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4221.8100000000004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8.443620000000001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0.42218100000000003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219</v>
      </c>
      <c r="C142" s="30" t="s">
        <v>220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219</v>
      </c>
      <c r="DG142" s="30" t="s">
        <v>220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221</v>
      </c>
      <c r="C143" s="30" t="s">
        <v>222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221</v>
      </c>
      <c r="DG143" s="30" t="s">
        <v>222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223</v>
      </c>
      <c r="C144" s="30" t="s">
        <v>224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223</v>
      </c>
      <c r="DG144" s="30" t="s">
        <v>224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225</v>
      </c>
      <c r="C145" s="30" t="s">
        <v>224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225</v>
      </c>
      <c r="DG145" s="30" t="s">
        <v>224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226</v>
      </c>
      <c r="C146" s="30" t="s">
        <v>224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226</v>
      </c>
      <c r="DG146" s="30" t="s">
        <v>224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227</v>
      </c>
      <c r="C147" s="30" t="s">
        <v>228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227</v>
      </c>
      <c r="DG147" s="30" t="s">
        <v>228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229</v>
      </c>
      <c r="C148" s="30" t="s">
        <v>230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229</v>
      </c>
      <c r="DG148" s="30" t="s">
        <v>230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231</v>
      </c>
      <c r="C149" s="30" t="s">
        <v>230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231</v>
      </c>
      <c r="DG149" s="30" t="s">
        <v>230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2" t="s">
        <v>232</v>
      </c>
      <c r="C150" s="29" t="s">
        <v>233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2" t="s">
        <v>232</v>
      </c>
      <c r="DG150" s="29" t="s">
        <v>233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2" t="s">
        <v>234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2" t="s">
        <v>234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5308</v>
      </c>
      <c r="E152" s="43"/>
      <c r="F152" s="44">
        <f>SUM(F4:F151)</f>
        <v>28126.57</v>
      </c>
      <c r="G152" s="44">
        <f t="shared" ref="G152:J152" si="155">SUM(G4:G151)</f>
        <v>30479.000000000004</v>
      </c>
      <c r="H152" s="44">
        <f t="shared" si="155"/>
        <v>41.4</v>
      </c>
      <c r="I152" s="44">
        <f t="shared" si="155"/>
        <v>83</v>
      </c>
      <c r="J152" s="44">
        <f t="shared" si="155"/>
        <v>28167.969999999998</v>
      </c>
      <c r="K152" s="44">
        <f>IF(ISERROR(H152/J152*100),"0",(H152/J152*100))</f>
        <v>0.14697544764496695</v>
      </c>
      <c r="L152" s="44">
        <f>IF(ISERROR(I152/G152*100),"0",(I152/G152*100))</f>
        <v>0.27231864562485641</v>
      </c>
      <c r="M152" s="45">
        <f>IF(ISERROR(N152/J152*100),"",(N152/J152*100))</f>
        <v>0.50323065524423671</v>
      </c>
      <c r="N152" s="44">
        <f>SUM(N4:N151)</f>
        <v>141.74986000000001</v>
      </c>
      <c r="O152" s="44">
        <f>IF(ISERROR(M152-K152-L152),"0",(M152-K152-L152))</f>
        <v>8.3936561974413348E-2</v>
      </c>
      <c r="P152" s="44">
        <f>(S152+T152+U152+V152+W152+X152+Y152+Z152+AA152)/J152*1000</f>
        <v>0.2130078951376333</v>
      </c>
      <c r="Q152" s="46">
        <f>IF(ISERROR(R152/J152*1000),"",(R152/J152*1000))</f>
        <v>0.32205157134149187</v>
      </c>
      <c r="R152" s="44">
        <f>SUM(R4:R151)</f>
        <v>9.0715390000000014</v>
      </c>
      <c r="S152" s="44">
        <f t="shared" ref="S152:BO152" si="156">SUM(S4:S151)</f>
        <v>3</v>
      </c>
      <c r="T152" s="44">
        <f t="shared" si="156"/>
        <v>0</v>
      </c>
      <c r="U152" s="44">
        <f t="shared" si="156"/>
        <v>2</v>
      </c>
      <c r="V152" s="44">
        <f t="shared" si="156"/>
        <v>0</v>
      </c>
      <c r="W152" s="44">
        <f t="shared" si="156"/>
        <v>0</v>
      </c>
      <c r="X152" s="44">
        <f t="shared" si="156"/>
        <v>1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8.8000000000000007</v>
      </c>
      <c r="AC152" s="44">
        <f t="shared" si="156"/>
        <v>22.7</v>
      </c>
      <c r="AD152" s="44">
        <f t="shared" si="156"/>
        <v>7.5</v>
      </c>
      <c r="AE152" s="44">
        <f t="shared" si="156"/>
        <v>0</v>
      </c>
      <c r="AF152" s="44">
        <f t="shared" si="156"/>
        <v>2.4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22</v>
      </c>
      <c r="BC152" s="44">
        <f t="shared" si="156"/>
        <v>0</v>
      </c>
      <c r="BD152" s="44">
        <f t="shared" si="156"/>
        <v>53</v>
      </c>
      <c r="BE152" s="44">
        <f t="shared" si="156"/>
        <v>0</v>
      </c>
      <c r="BF152" s="44">
        <f t="shared" si="156"/>
        <v>8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3.124115795351955E-2</v>
      </c>
      <c r="BQ152" s="47">
        <f t="shared" ref="BQ152:CO152" si="157">IF(ISERROR(AC152/$J$152*100),"",(AC152/$J$152*100))</f>
        <v>8.0587986993737926E-2</v>
      </c>
      <c r="BR152" s="47">
        <f t="shared" si="157"/>
        <v>2.6625986892204162E-2</v>
      </c>
      <c r="BS152" s="47">
        <f t="shared" si="157"/>
        <v>0</v>
      </c>
      <c r="BT152" s="47">
        <f t="shared" si="157"/>
        <v>8.5203158055053314E-3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7.2180845828275206E-2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0.17389021949539024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2.6247580301190981E-2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11063</v>
      </c>
      <c r="DI152" s="40"/>
      <c r="DJ152" s="40">
        <f>SUM(DJ4:DJ151)</f>
        <v>69262.58</v>
      </c>
      <c r="DK152" s="40">
        <f>SUM(DK4:DK151)</f>
        <v>78642.7</v>
      </c>
      <c r="DL152" s="40">
        <f t="shared" ref="DL152:DN152" si="172">SUM(DL4:DL151)</f>
        <v>166.2</v>
      </c>
      <c r="DM152" s="40">
        <f t="shared" si="172"/>
        <v>103</v>
      </c>
      <c r="DN152" s="40">
        <f t="shared" si="172"/>
        <v>69428.780000000013</v>
      </c>
      <c r="DO152" s="40">
        <f>IF(ISERROR(DL152/DN152*100),"",(DL152/DN152*100))</f>
        <v>0.2393819969182808</v>
      </c>
      <c r="DP152" s="40">
        <f>IF(ISERROR(DM152/DK152*100),"",(DM152/DK152*100))</f>
        <v>0.13097210548467944</v>
      </c>
      <c r="DQ152" s="41">
        <f>IF(ISERROR(DR152/DN152*100),"",(DR152/DN152*100))</f>
        <v>0.42230273958436249</v>
      </c>
      <c r="DR152" s="40">
        <f>SUM(DR4:DR151)</f>
        <v>293.19963999999999</v>
      </c>
      <c r="DS152" s="40">
        <f>IF(ISERROR(DQ152-DO152-DP152),"",(DQ152-DO152-DP152))</f>
        <v>5.1948637181402246E-2</v>
      </c>
      <c r="DT152" s="40">
        <f t="shared" si="142"/>
        <v>0.11522599129640472</v>
      </c>
      <c r="DU152" s="42">
        <f>IF(ISERROR(DV152/DN152*1000),"",(DV152/DN152*1000))</f>
        <v>0.24165984192722381</v>
      </c>
      <c r="DV152" s="40">
        <f>SUM(DV4:DV151)</f>
        <v>16.778148000000002</v>
      </c>
      <c r="DW152" s="40">
        <f>SUM(DW4:DW151)</f>
        <v>4</v>
      </c>
      <c r="DX152" s="40">
        <f t="shared" ref="DX152:FS152" si="173">SUM(DX4:DX151)</f>
        <v>1</v>
      </c>
      <c r="DY152" s="40">
        <f t="shared" si="173"/>
        <v>2</v>
      </c>
      <c r="DZ152" s="40">
        <f t="shared" si="173"/>
        <v>0</v>
      </c>
      <c r="EA152" s="40">
        <f t="shared" si="173"/>
        <v>0</v>
      </c>
      <c r="EB152" s="40">
        <f t="shared" si="173"/>
        <v>1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19.600000000000001</v>
      </c>
      <c r="EG152" s="40">
        <f t="shared" si="173"/>
        <v>35.5</v>
      </c>
      <c r="EH152" s="40">
        <f t="shared" si="173"/>
        <v>7.5</v>
      </c>
      <c r="EI152" s="40">
        <f t="shared" si="173"/>
        <v>0</v>
      </c>
      <c r="EJ152" s="40">
        <f t="shared" si="173"/>
        <v>8.1999999999999993</v>
      </c>
      <c r="EK152" s="40">
        <f t="shared" si="173"/>
        <v>0</v>
      </c>
      <c r="EL152" s="40">
        <f t="shared" si="173"/>
        <v>0</v>
      </c>
      <c r="EM152" s="40">
        <f t="shared" si="173"/>
        <v>86</v>
      </c>
      <c r="EN152" s="40">
        <f t="shared" si="173"/>
        <v>5.5</v>
      </c>
      <c r="EO152" s="40">
        <f t="shared" si="173"/>
        <v>0</v>
      </c>
      <c r="EP152" s="40">
        <f t="shared" si="173"/>
        <v>0</v>
      </c>
      <c r="EQ152" s="40">
        <f t="shared" si="173"/>
        <v>3.9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37</v>
      </c>
      <c r="FG152" s="40">
        <f t="shared" si="173"/>
        <v>0</v>
      </c>
      <c r="FH152" s="40">
        <f t="shared" si="173"/>
        <v>53</v>
      </c>
      <c r="FI152" s="40">
        <f t="shared" si="173"/>
        <v>0</v>
      </c>
      <c r="FJ152" s="40">
        <f t="shared" si="173"/>
        <v>8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5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2.823036786761916E-2</v>
      </c>
      <c r="FU152" s="45">
        <f t="shared" si="153"/>
        <v>14829.853730445251</v>
      </c>
      <c r="FV152" s="45">
        <f t="shared" si="153"/>
        <v>5726.4101941747576</v>
      </c>
      <c r="FW152" s="45">
        <f t="shared" si="153"/>
        <v>0</v>
      </c>
      <c r="FX152" s="45">
        <f t="shared" si="153"/>
        <v>2.7967292183578398</v>
      </c>
      <c r="FY152" s="45">
        <f t="shared" si="153"/>
        <v>0</v>
      </c>
      <c r="FZ152" s="45">
        <f t="shared" si="153"/>
        <v>0</v>
      </c>
      <c r="GA152" s="45">
        <f t="shared" si="153"/>
        <v>35587.211890132334</v>
      </c>
      <c r="GB152" s="45">
        <f t="shared" si="153"/>
        <v>32.780733606593529</v>
      </c>
      <c r="GC152" s="45">
        <f t="shared" si="153"/>
        <v>0</v>
      </c>
      <c r="GD152" s="45">
        <f t="shared" si="153"/>
        <v>0</v>
      </c>
      <c r="GE152" s="45">
        <f t="shared" si="153"/>
        <v>195</v>
      </c>
      <c r="GF152" s="45" t="str">
        <f t="shared" si="153"/>
        <v/>
      </c>
      <c r="GG152" s="45" t="str">
        <f t="shared" si="151"/>
        <v/>
      </c>
      <c r="GH152" s="45">
        <f t="shared" si="151"/>
        <v>0</v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>
        <f t="shared" si="149"/>
        <v>0</v>
      </c>
      <c r="GT152" s="45">
        <f t="shared" si="149"/>
        <v>672.72727272727275</v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8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4" t="s">
        <v>235</v>
      </c>
      <c r="B156" s="124"/>
      <c r="C156" s="124"/>
      <c r="D156" s="124"/>
      <c r="BN156" t="s">
        <v>117</v>
      </c>
      <c r="DW156" s="34" t="s">
        <v>12</v>
      </c>
      <c r="DX156" s="73">
        <f>+DW152</f>
        <v>4</v>
      </c>
      <c r="DY156" s="56">
        <f>+DX156/DW153</f>
        <v>0.5</v>
      </c>
      <c r="EA156" s="74" t="s">
        <v>236</v>
      </c>
      <c r="EB156" s="74" t="s">
        <v>237</v>
      </c>
      <c r="EC156" s="74" t="s">
        <v>238</v>
      </c>
      <c r="ED156" s="74" t="s">
        <v>239</v>
      </c>
      <c r="EE156" s="74" t="s">
        <v>240</v>
      </c>
      <c r="EF156" s="74" t="s">
        <v>241</v>
      </c>
    </row>
    <row r="157" spans="1:215" s="33" customFormat="1" ht="26.25" customHeight="1">
      <c r="A157" s="125" t="s">
        <v>119</v>
      </c>
      <c r="B157" s="109" t="s">
        <v>0</v>
      </c>
      <c r="C157" s="127" t="s">
        <v>1</v>
      </c>
      <c r="D157" s="129" t="s">
        <v>2</v>
      </c>
      <c r="E157" s="131" t="s">
        <v>3</v>
      </c>
      <c r="F157" s="118" t="s">
        <v>120</v>
      </c>
      <c r="G157" s="118" t="s">
        <v>121</v>
      </c>
      <c r="H157" s="120" t="s">
        <v>122</v>
      </c>
      <c r="I157" s="120" t="s">
        <v>123</v>
      </c>
      <c r="J157" s="120" t="s">
        <v>4</v>
      </c>
      <c r="K157" s="122" t="s">
        <v>124</v>
      </c>
      <c r="L157" s="134" t="s">
        <v>125</v>
      </c>
      <c r="M157" s="136" t="s">
        <v>5</v>
      </c>
      <c r="N157" s="138" t="s">
        <v>6</v>
      </c>
      <c r="O157" s="118" t="s">
        <v>7</v>
      </c>
      <c r="P157" s="134" t="s">
        <v>10</v>
      </c>
      <c r="Q157" s="140" t="s">
        <v>9</v>
      </c>
      <c r="R157" s="111" t="s">
        <v>8</v>
      </c>
      <c r="S157" s="113" t="s">
        <v>11</v>
      </c>
      <c r="T157" s="114"/>
      <c r="U157" s="114"/>
      <c r="V157" s="114"/>
      <c r="W157" s="114"/>
      <c r="X157" s="114"/>
      <c r="Y157" s="114"/>
      <c r="Z157" s="114"/>
      <c r="AA157" s="115"/>
      <c r="AB157" s="116" t="s">
        <v>126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127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33" t="s">
        <v>128</v>
      </c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 t="s">
        <v>129</v>
      </c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W157" s="34" t="s">
        <v>13</v>
      </c>
      <c r="DX157" s="73">
        <f>+DX152</f>
        <v>1</v>
      </c>
      <c r="DY157" s="56">
        <f>+DX157/DW153</f>
        <v>0.125</v>
      </c>
      <c r="EA157" s="59">
        <v>1</v>
      </c>
      <c r="EB157" s="59" t="s">
        <v>48</v>
      </c>
      <c r="EC157" s="74" t="s">
        <v>242</v>
      </c>
      <c r="ED157" s="23">
        <f>+DN152</f>
        <v>69428.780000000013</v>
      </c>
      <c r="EE157" s="23">
        <f>+EG152</f>
        <v>35.5</v>
      </c>
      <c r="EF157" s="60">
        <f>+EE157/ED157</f>
        <v>5.1131533637779599E-4</v>
      </c>
    </row>
    <row r="158" spans="1:215" s="33" customFormat="1" ht="36" customHeight="1">
      <c r="A158" s="126"/>
      <c r="B158" s="110"/>
      <c r="C158" s="128"/>
      <c r="D158" s="130"/>
      <c r="E158" s="132"/>
      <c r="F158" s="119"/>
      <c r="G158" s="119"/>
      <c r="H158" s="121"/>
      <c r="I158" s="121"/>
      <c r="J158" s="121"/>
      <c r="K158" s="123"/>
      <c r="L158" s="135"/>
      <c r="M158" s="137"/>
      <c r="N158" s="139"/>
      <c r="O158" s="119"/>
      <c r="P158" s="135"/>
      <c r="Q158" s="141"/>
      <c r="R158" s="112"/>
      <c r="S158" s="34" t="s">
        <v>12</v>
      </c>
      <c r="T158" s="34" t="s">
        <v>13</v>
      </c>
      <c r="U158" s="34" t="s">
        <v>130</v>
      </c>
      <c r="V158" s="34" t="s">
        <v>131</v>
      </c>
      <c r="W158" s="34" t="s">
        <v>132</v>
      </c>
      <c r="X158" s="34" t="s">
        <v>55</v>
      </c>
      <c r="Y158" s="34" t="s">
        <v>21</v>
      </c>
      <c r="Z158" s="34" t="s">
        <v>133</v>
      </c>
      <c r="AA158" s="34" t="s">
        <v>134</v>
      </c>
      <c r="AB158" s="35" t="s">
        <v>135</v>
      </c>
      <c r="AC158" s="25" t="s">
        <v>136</v>
      </c>
      <c r="AD158" s="25" t="s">
        <v>137</v>
      </c>
      <c r="AE158" s="25" t="s">
        <v>138</v>
      </c>
      <c r="AF158" s="35" t="s">
        <v>139</v>
      </c>
      <c r="AG158" s="25" t="s">
        <v>56</v>
      </c>
      <c r="AH158" s="25" t="s">
        <v>140</v>
      </c>
      <c r="AI158" s="35" t="s">
        <v>141</v>
      </c>
      <c r="AJ158" s="35" t="s">
        <v>142</v>
      </c>
      <c r="AK158" s="35" t="s">
        <v>143</v>
      </c>
      <c r="AL158" s="26" t="s">
        <v>144</v>
      </c>
      <c r="AM158" s="25" t="s">
        <v>145</v>
      </c>
      <c r="AN158" s="25" t="s">
        <v>146</v>
      </c>
      <c r="AO158" s="25" t="s">
        <v>147</v>
      </c>
      <c r="AP158" s="35" t="s">
        <v>148</v>
      </c>
      <c r="AQ158" s="36" t="s">
        <v>149</v>
      </c>
      <c r="AR158" s="35" t="s">
        <v>150</v>
      </c>
      <c r="AS158" s="35" t="s">
        <v>151</v>
      </c>
      <c r="AT158" s="35" t="s">
        <v>152</v>
      </c>
      <c r="AU158" s="35" t="s">
        <v>153</v>
      </c>
      <c r="AV158" s="25" t="s">
        <v>154</v>
      </c>
      <c r="AW158" s="25" t="s">
        <v>155</v>
      </c>
      <c r="AX158" s="25" t="s">
        <v>156</v>
      </c>
      <c r="AY158" s="25" t="s">
        <v>157</v>
      </c>
      <c r="AZ158" s="25" t="s">
        <v>158</v>
      </c>
      <c r="BA158" s="25" t="s">
        <v>159</v>
      </c>
      <c r="BB158" s="27" t="s">
        <v>136</v>
      </c>
      <c r="BC158" s="37" t="s">
        <v>137</v>
      </c>
      <c r="BD158" s="37" t="s">
        <v>138</v>
      </c>
      <c r="BE158" s="37" t="s">
        <v>160</v>
      </c>
      <c r="BF158" s="37" t="s">
        <v>146</v>
      </c>
      <c r="BG158" s="37" t="s">
        <v>139</v>
      </c>
      <c r="BH158" s="37" t="s">
        <v>140</v>
      </c>
      <c r="BI158" s="37" t="s">
        <v>161</v>
      </c>
      <c r="BJ158" s="37" t="s">
        <v>142</v>
      </c>
      <c r="BK158" s="37" t="s">
        <v>162</v>
      </c>
      <c r="BL158" s="37" t="s">
        <v>163</v>
      </c>
      <c r="BM158" s="37" t="s">
        <v>56</v>
      </c>
      <c r="BN158" s="37" t="s">
        <v>164</v>
      </c>
      <c r="BO158" s="37" t="s">
        <v>151</v>
      </c>
      <c r="BP158" s="35" t="s">
        <v>135</v>
      </c>
      <c r="BQ158" s="25" t="s">
        <v>136</v>
      </c>
      <c r="BR158" s="25" t="s">
        <v>137</v>
      </c>
      <c r="BS158" s="25" t="s">
        <v>138</v>
      </c>
      <c r="BT158" s="35" t="s">
        <v>139</v>
      </c>
      <c r="BU158" s="25" t="s">
        <v>56</v>
      </c>
      <c r="BV158" s="25" t="s">
        <v>140</v>
      </c>
      <c r="BW158" s="35" t="s">
        <v>141</v>
      </c>
      <c r="BX158" s="35" t="s">
        <v>142</v>
      </c>
      <c r="BY158" s="35" t="s">
        <v>143</v>
      </c>
      <c r="BZ158" s="26" t="s">
        <v>144</v>
      </c>
      <c r="CA158" s="25" t="s">
        <v>145</v>
      </c>
      <c r="CB158" s="25" t="s">
        <v>146</v>
      </c>
      <c r="CC158" s="25" t="s">
        <v>147</v>
      </c>
      <c r="CD158" s="35" t="s">
        <v>148</v>
      </c>
      <c r="CE158" s="36" t="s">
        <v>149</v>
      </c>
      <c r="CF158" s="35" t="s">
        <v>150</v>
      </c>
      <c r="CG158" s="35" t="s">
        <v>151</v>
      </c>
      <c r="CH158" s="35" t="s">
        <v>152</v>
      </c>
      <c r="CI158" s="35" t="s">
        <v>153</v>
      </c>
      <c r="CJ158" s="25" t="s">
        <v>154</v>
      </c>
      <c r="CK158" s="25" t="s">
        <v>155</v>
      </c>
      <c r="CL158" s="25" t="s">
        <v>156</v>
      </c>
      <c r="CM158" s="25" t="s">
        <v>157</v>
      </c>
      <c r="CN158" s="25" t="s">
        <v>158</v>
      </c>
      <c r="CO158" s="25" t="s">
        <v>159</v>
      </c>
      <c r="CP158" s="27" t="s">
        <v>136</v>
      </c>
      <c r="CQ158" s="37" t="s">
        <v>137</v>
      </c>
      <c r="CR158" s="37" t="s">
        <v>138</v>
      </c>
      <c r="CS158" s="37" t="s">
        <v>160</v>
      </c>
      <c r="CT158" s="37" t="s">
        <v>146</v>
      </c>
      <c r="CU158" s="37" t="s">
        <v>139</v>
      </c>
      <c r="CV158" s="37" t="s">
        <v>140</v>
      </c>
      <c r="CW158" s="37" t="s">
        <v>161</v>
      </c>
      <c r="CX158" s="37" t="s">
        <v>142</v>
      </c>
      <c r="CY158" s="37" t="s">
        <v>162</v>
      </c>
      <c r="CZ158" s="37" t="s">
        <v>163</v>
      </c>
      <c r="DA158" s="37" t="s">
        <v>56</v>
      </c>
      <c r="DB158" s="37" t="s">
        <v>164</v>
      </c>
      <c r="DC158" s="37" t="s">
        <v>151</v>
      </c>
      <c r="DW158" s="34" t="s">
        <v>46</v>
      </c>
      <c r="DX158" s="73">
        <f>+EA152</f>
        <v>0</v>
      </c>
      <c r="DY158" s="56">
        <f>+DX158/DW153</f>
        <v>0</v>
      </c>
      <c r="EA158" s="59">
        <v>2</v>
      </c>
      <c r="EB158" s="59" t="s">
        <v>49</v>
      </c>
      <c r="EC158" s="74" t="s">
        <v>243</v>
      </c>
      <c r="ED158" s="23">
        <f>+DN25+DN41+DN47+DN52+DN56+DN58+DN60</f>
        <v>5962.92</v>
      </c>
      <c r="EE158" s="23">
        <f>+EJ152</f>
        <v>8.1999999999999993</v>
      </c>
      <c r="EF158" s="60">
        <f>+EE158/ED158</f>
        <v>1.3751651875255745E-3</v>
      </c>
      <c r="EH158" s="57"/>
    </row>
    <row r="159" spans="1:215" s="33" customFormat="1" ht="15.75" hidden="1" customHeight="1">
      <c r="A159" s="61">
        <v>30501005</v>
      </c>
      <c r="B159" s="109" t="s">
        <v>166</v>
      </c>
      <c r="C159" s="78" t="s">
        <v>167</v>
      </c>
      <c r="D159" s="79"/>
      <c r="E159" s="62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244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245</v>
      </c>
      <c r="ED159" s="23">
        <f>+DN26+DN27+DN46+DN47+DN48+DN49</f>
        <v>7686.0199999999995</v>
      </c>
      <c r="EE159" s="23">
        <f>+EN152+EO152</f>
        <v>5.5</v>
      </c>
      <c r="EF159" s="60">
        <f t="shared" ref="EF159:EF163" si="185">+EE159/ED159</f>
        <v>7.1558491911288293E-4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0"/>
      <c r="C160" s="78" t="s">
        <v>168</v>
      </c>
      <c r="D160" s="79"/>
      <c r="E160" s="62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3</v>
      </c>
      <c r="DY160" s="56">
        <f>+DX160/DW153</f>
        <v>0.375</v>
      </c>
      <c r="DZ160" s="1"/>
      <c r="EA160" s="59">
        <v>4</v>
      </c>
      <c r="EB160" s="59" t="s">
        <v>51</v>
      </c>
      <c r="EC160" s="74" t="s">
        <v>246</v>
      </c>
      <c r="ED160" s="23">
        <f>+DN52+DN53+DN54+DN55+DN56+DN57+DN58+DN59+DN60</f>
        <v>2270.3599999999997</v>
      </c>
      <c r="EE160" s="23">
        <f>+EQ152</f>
        <v>3.9</v>
      </c>
      <c r="EF160" s="60">
        <f t="shared" si="185"/>
        <v>1.7177892492820524E-3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99" t="s">
        <v>169</v>
      </c>
      <c r="C161" s="77" t="s">
        <v>57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8</v>
      </c>
      <c r="DY161" s="56">
        <f>+DX161/DW153</f>
        <v>1</v>
      </c>
      <c r="EA161" s="59">
        <v>5</v>
      </c>
      <c r="EB161" s="59" t="s">
        <v>52</v>
      </c>
      <c r="EC161" s="74" t="s">
        <v>242</v>
      </c>
      <c r="ED161" s="23">
        <f>+DN152</f>
        <v>69428.780000000013</v>
      </c>
      <c r="EE161" s="23">
        <f>+EF152</f>
        <v>19.600000000000001</v>
      </c>
      <c r="EF161" s="60">
        <f t="shared" si="185"/>
        <v>2.823036786761916E-4</v>
      </c>
    </row>
    <row r="162" spans="1:136" s="1" customFormat="1" ht="15.75" hidden="1" customHeight="1">
      <c r="A162" s="61">
        <v>30100014</v>
      </c>
      <c r="B162" s="100"/>
      <c r="C162" s="77" t="s">
        <v>171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247</v>
      </c>
      <c r="EC162" s="74" t="s">
        <v>242</v>
      </c>
      <c r="ED162" s="23">
        <f>+DN152</f>
        <v>69428.780000000013</v>
      </c>
      <c r="EE162" s="23">
        <f>+DL152-EE157-EE158-EE159-EE160-EE161</f>
        <v>93.499999999999972</v>
      </c>
      <c r="EF162" s="60">
        <f>+EE162/ED162</f>
        <v>1.3467037732767299E-3</v>
      </c>
    </row>
    <row r="163" spans="1:136" s="1" customFormat="1" ht="15.75" hidden="1" customHeight="1">
      <c r="A163" s="61">
        <v>30100010</v>
      </c>
      <c r="B163" s="100"/>
      <c r="C163" s="77" t="s">
        <v>172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2" t="s">
        <v>248</v>
      </c>
      <c r="EC163" s="143"/>
      <c r="ED163" s="23">
        <f>+DN152</f>
        <v>69428.780000000013</v>
      </c>
      <c r="EE163" s="23">
        <f>+DL152</f>
        <v>166.2</v>
      </c>
      <c r="EF163" s="60">
        <f t="shared" si="185"/>
        <v>2.3938199691828079E-3</v>
      </c>
    </row>
    <row r="164" spans="1:136" s="1" customFormat="1" ht="15.75" hidden="1" customHeight="1">
      <c r="A164" s="61">
        <v>30100013</v>
      </c>
      <c r="B164" s="100"/>
      <c r="C164" s="77" t="s">
        <v>173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01"/>
      <c r="C165" s="77" t="s">
        <v>58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99" t="s">
        <v>174</v>
      </c>
      <c r="C166" s="77" t="s">
        <v>175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>
      <c r="A167" s="61">
        <v>30100017</v>
      </c>
      <c r="B167" s="100"/>
      <c r="C167" s="77" t="s">
        <v>59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>
      <c r="A168" s="61">
        <v>30100015</v>
      </c>
      <c r="B168" s="101"/>
      <c r="C168" s="77" t="s">
        <v>60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>
      <c r="A169" s="61">
        <v>30100031</v>
      </c>
      <c r="B169" s="105" t="s">
        <v>61</v>
      </c>
      <c r="C169" s="77" t="s">
        <v>58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>
      <c r="A170" s="61">
        <v>30100033</v>
      </c>
      <c r="B170" s="105"/>
      <c r="C170" s="77" t="s">
        <v>62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>
      <c r="A171" s="61">
        <v>30100062</v>
      </c>
      <c r="B171" s="105"/>
      <c r="C171" s="77" t="s">
        <v>63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>
      <c r="A172" s="61">
        <v>30100032</v>
      </c>
      <c r="B172" s="105"/>
      <c r="C172" s="77" t="s">
        <v>64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>
      <c r="A173" s="61">
        <v>30100035</v>
      </c>
      <c r="B173" s="99" t="s">
        <v>65</v>
      </c>
      <c r="C173" s="77" t="s">
        <v>64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>
      <c r="A174" s="61">
        <v>30100036</v>
      </c>
      <c r="B174" s="100"/>
      <c r="C174" s="77" t="s">
        <v>66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>
      <c r="A175" s="61">
        <v>30100034</v>
      </c>
      <c r="B175" s="101"/>
      <c r="C175" s="77" t="s">
        <v>172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>
      <c r="A176" s="61">
        <v>30100019</v>
      </c>
      <c r="B176" s="99" t="s">
        <v>67</v>
      </c>
      <c r="C176" s="77" t="s">
        <v>68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>
      <c r="A177" s="61">
        <v>30100020</v>
      </c>
      <c r="B177" s="100"/>
      <c r="C177" s="77" t="s">
        <v>69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>
      <c r="A178" s="61">
        <v>30100021</v>
      </c>
      <c r="B178" s="100"/>
      <c r="C178" s="77" t="s">
        <v>70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>
      <c r="A179" s="61">
        <v>30100018</v>
      </c>
      <c r="B179" s="101"/>
      <c r="C179" s="77" t="s">
        <v>168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>
      <c r="A180" s="61">
        <v>30100030</v>
      </c>
      <c r="B180" s="83" t="s">
        <v>71</v>
      </c>
      <c r="C180" s="77" t="s">
        <v>72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>
      <c r="A181" s="61">
        <v>30100038</v>
      </c>
      <c r="B181" s="105" t="s">
        <v>73</v>
      </c>
      <c r="C181" s="77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>
      <c r="A182" s="61">
        <v>30100037</v>
      </c>
      <c r="B182" s="105"/>
      <c r="C182" s="77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>
      <c r="A183" s="61">
        <v>30100040</v>
      </c>
      <c r="B183" s="106" t="s">
        <v>74</v>
      </c>
      <c r="C183" s="77" t="s">
        <v>75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>
      <c r="A184" s="61">
        <v>30100039</v>
      </c>
      <c r="B184" s="107"/>
      <c r="C184" s="77" t="s">
        <v>172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>
      <c r="A185" s="61">
        <v>30100042</v>
      </c>
      <c r="B185" s="107"/>
      <c r="C185" s="77" t="s">
        <v>66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>
      <c r="A186" s="61">
        <v>30100041</v>
      </c>
      <c r="B186" s="108"/>
      <c r="C186" s="77" t="s">
        <v>64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>
      <c r="A187" s="61">
        <v>30100046</v>
      </c>
      <c r="B187" s="99" t="s">
        <v>76</v>
      </c>
      <c r="C187" s="77" t="s">
        <v>173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>
      <c r="A188" s="61">
        <v>30100045</v>
      </c>
      <c r="B188" s="100"/>
      <c r="C188" s="77" t="s">
        <v>57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>
      <c r="A189" s="61">
        <v>30100044</v>
      </c>
      <c r="B189" s="100"/>
      <c r="C189" s="77" t="s">
        <v>66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>
      <c r="A190" s="61">
        <v>30100043</v>
      </c>
      <c r="B190" s="101"/>
      <c r="C190" s="77" t="s">
        <v>77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99" t="s">
        <v>78</v>
      </c>
      <c r="C191" s="77" t="s">
        <v>79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00"/>
      <c r="C192" s="77" t="s">
        <v>60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00"/>
      <c r="C193" s="77" t="s">
        <v>80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00"/>
      <c r="C194" s="77" t="s">
        <v>81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01"/>
      <c r="C195" s="77" t="s">
        <v>82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>
      <c r="A196" s="61">
        <v>30100048</v>
      </c>
      <c r="B196" s="99" t="s">
        <v>83</v>
      </c>
      <c r="C196" s="77" t="s">
        <v>62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>
      <c r="A197" s="61">
        <v>30100047</v>
      </c>
      <c r="B197" s="101"/>
      <c r="C197" s="77" t="s">
        <v>84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>
      <c r="A198" s="61">
        <v>30100064</v>
      </c>
      <c r="B198" s="81" t="s">
        <v>85</v>
      </c>
      <c r="C198" s="77" t="s">
        <v>86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>
      <c r="A199" s="61">
        <v>30100049</v>
      </c>
      <c r="B199" s="99" t="s">
        <v>87</v>
      </c>
      <c r="C199" s="77" t="s">
        <v>88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>
      <c r="A200" s="61">
        <v>30100050</v>
      </c>
      <c r="B200" s="100"/>
      <c r="C200" s="77" t="s">
        <v>64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61">
        <v>30100051</v>
      </c>
      <c r="B201" s="99" t="s">
        <v>89</v>
      </c>
      <c r="C201" s="77" t="s">
        <v>64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61">
        <v>30100052</v>
      </c>
      <c r="B202" s="101"/>
      <c r="C202" s="77" t="s">
        <v>62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>
      <c r="A203" s="61">
        <v>30100001</v>
      </c>
      <c r="B203" s="100" t="s">
        <v>90</v>
      </c>
      <c r="C203" s="77" t="s">
        <v>77</v>
      </c>
      <c r="D203" s="5">
        <f>763+734</f>
        <v>1497</v>
      </c>
      <c r="E203" s="22">
        <v>5.0599999999999996</v>
      </c>
      <c r="F203" s="23">
        <f t="shared" si="174"/>
        <v>7574.82</v>
      </c>
      <c r="G203" s="23">
        <f>+'[2]8'!$L$89+'[2]9'!$L$89</f>
        <v>7680</v>
      </c>
      <c r="H203" s="23">
        <f t="shared" si="186"/>
        <v>111.2</v>
      </c>
      <c r="I203" s="23">
        <f t="shared" si="187"/>
        <v>10</v>
      </c>
      <c r="J203" s="23">
        <f t="shared" si="177"/>
        <v>7686.0199999999995</v>
      </c>
      <c r="K203" s="23">
        <f t="shared" si="178"/>
        <v>1.4467826000973196</v>
      </c>
      <c r="L203" s="23">
        <f t="shared" si="179"/>
        <v>0.13020833333333331</v>
      </c>
      <c r="M203" s="10">
        <v>0.7</v>
      </c>
      <c r="N203" s="23">
        <f t="shared" si="188"/>
        <v>53.802139999999987</v>
      </c>
      <c r="O203" s="23">
        <f t="shared" si="189"/>
        <v>-0.87699093343065293</v>
      </c>
      <c r="P203" s="23">
        <f t="shared" si="180"/>
        <v>0.13010634892961509</v>
      </c>
      <c r="Q203" s="7">
        <v>0.3</v>
      </c>
      <c r="R203" s="6">
        <f t="shared" si="181"/>
        <v>2.3058059999999996</v>
      </c>
      <c r="S203" s="5">
        <v>1</v>
      </c>
      <c r="T203" s="5"/>
      <c r="U203" s="5"/>
      <c r="V203" s="5"/>
      <c r="W203" s="5"/>
      <c r="X203" s="5"/>
      <c r="Y203" s="5"/>
      <c r="Z203" s="5"/>
      <c r="AA203" s="5"/>
      <c r="AB203" s="4">
        <f>3.5+4.8</f>
        <v>8.3000000000000007</v>
      </c>
      <c r="AC203" s="4">
        <f>4.5+6.9</f>
        <v>11.4</v>
      </c>
      <c r="AD203" s="4"/>
      <c r="AE203" s="4"/>
      <c r="AF203" s="4"/>
      <c r="AG203" s="4"/>
      <c r="AH203" s="4"/>
      <c r="AI203" s="4">
        <v>86</v>
      </c>
      <c r="AJ203" s="4">
        <v>5.5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>
        <v>5</v>
      </c>
      <c r="BC203" s="4"/>
      <c r="BD203" s="4"/>
      <c r="BE203" s="4"/>
      <c r="BF203" s="4"/>
      <c r="BG203" s="4"/>
      <c r="BH203" s="4"/>
      <c r="BI203" s="4"/>
      <c r="BJ203" s="4"/>
      <c r="BK203" s="4"/>
      <c r="BL203" s="4">
        <v>5</v>
      </c>
      <c r="BM203" s="4"/>
      <c r="BN203" s="4"/>
      <c r="BO203" s="4"/>
      <c r="BP203" s="4">
        <f t="shared" si="194"/>
        <v>0.10798826961158053</v>
      </c>
      <c r="BQ203" s="4">
        <f t="shared" si="194"/>
        <v>787.95528776978415</v>
      </c>
      <c r="BR203" s="4">
        <f t="shared" si="194"/>
        <v>0</v>
      </c>
      <c r="BS203" s="4">
        <f t="shared" si="194"/>
        <v>0</v>
      </c>
      <c r="BT203" s="4">
        <f t="shared" si="194"/>
        <v>0</v>
      </c>
      <c r="BU203" s="4">
        <f t="shared" si="194"/>
        <v>0</v>
      </c>
      <c r="BV203" s="4">
        <f t="shared" si="194"/>
        <v>0</v>
      </c>
      <c r="BW203" s="4">
        <f t="shared" si="194"/>
        <v>28666.666666666668</v>
      </c>
      <c r="BX203" s="4">
        <f t="shared" si="194"/>
        <v>238.52830637096099</v>
      </c>
      <c r="BY203" s="4">
        <f t="shared" si="194"/>
        <v>0</v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>
        <f t="shared" si="193"/>
        <v>0</v>
      </c>
      <c r="CI203" s="4">
        <f t="shared" si="193"/>
        <v>0</v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>
        <f t="shared" si="193"/>
        <v>0</v>
      </c>
      <c r="CP203" s="4">
        <f t="shared" si="193"/>
        <v>90.909090909090907</v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>
      <c r="A204" s="61">
        <v>30100002</v>
      </c>
      <c r="B204" s="101"/>
      <c r="C204" s="77" t="s">
        <v>91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>
      <c r="A205" s="61">
        <v>30101068</v>
      </c>
      <c r="B205" s="100" t="s">
        <v>92</v>
      </c>
      <c r="C205" s="77" t="s">
        <v>171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>
      <c r="A206" s="61">
        <v>30101071</v>
      </c>
      <c r="B206" s="101"/>
      <c r="C206" s="77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>
      <c r="A207" s="61">
        <v>30200006</v>
      </c>
      <c r="B207" s="99" t="s">
        <v>93</v>
      </c>
      <c r="C207" s="77" t="s">
        <v>94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>
      <c r="A208" s="61">
        <v>30200005</v>
      </c>
      <c r="B208" s="101"/>
      <c r="C208" s="77" t="s">
        <v>88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99" t="s">
        <v>95</v>
      </c>
      <c r="C209" s="77" t="s">
        <v>96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01"/>
      <c r="C210" s="77" t="s">
        <v>97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1">
        <v>30200001</v>
      </c>
      <c r="B211" s="83" t="s">
        <v>98</v>
      </c>
      <c r="C211" s="77" t="s">
        <v>94</v>
      </c>
      <c r="D211" s="5">
        <v>446</v>
      </c>
      <c r="E211" s="22">
        <v>5.0599999999999996</v>
      </c>
      <c r="F211" s="23">
        <f t="shared" si="174"/>
        <v>2256.7599999999998</v>
      </c>
      <c r="G211" s="23">
        <f>+'[2]8'!$L$103</f>
        <v>2164</v>
      </c>
      <c r="H211" s="23">
        <f t="shared" si="186"/>
        <v>13.6</v>
      </c>
      <c r="I211" s="23">
        <f t="shared" si="187"/>
        <v>10</v>
      </c>
      <c r="J211" s="23">
        <f t="shared" si="177"/>
        <v>2270.3599999999997</v>
      </c>
      <c r="K211" s="23">
        <f t="shared" si="178"/>
        <v>0.59902394333938236</v>
      </c>
      <c r="L211" s="23">
        <f t="shared" si="179"/>
        <v>0.46210720887245843</v>
      </c>
      <c r="M211" s="10">
        <v>1</v>
      </c>
      <c r="N211" s="23">
        <f t="shared" si="188"/>
        <v>22.703599999999998</v>
      </c>
      <c r="O211" s="23">
        <f t="shared" si="189"/>
        <v>-6.1131152211840789E-2</v>
      </c>
      <c r="P211" s="23">
        <f t="shared" si="180"/>
        <v>0.44045878186719289</v>
      </c>
      <c r="Q211" s="7">
        <v>1</v>
      </c>
      <c r="R211" s="6">
        <f t="shared" si="181"/>
        <v>2.2703599999999997</v>
      </c>
      <c r="S211" s="5"/>
      <c r="T211" s="5">
        <v>1</v>
      </c>
      <c r="U211" s="5"/>
      <c r="V211" s="5"/>
      <c r="W211" s="5"/>
      <c r="X211" s="5"/>
      <c r="Y211" s="5"/>
      <c r="Z211" s="5"/>
      <c r="AA211" s="5"/>
      <c r="AB211" s="4">
        <v>2.5</v>
      </c>
      <c r="AC211" s="4">
        <v>1.4</v>
      </c>
      <c r="AD211" s="4"/>
      <c r="AE211" s="4"/>
      <c r="AF211" s="4">
        <v>5.8</v>
      </c>
      <c r="AG211" s="4"/>
      <c r="AH211" s="4"/>
      <c r="AI211" s="4"/>
      <c r="AJ211" s="4"/>
      <c r="AK211" s="4"/>
      <c r="AL211" s="4"/>
      <c r="AM211" s="4">
        <v>3.9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>
        <v>10</v>
      </c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8"/>
        <v>0.11011469546679824</v>
      </c>
      <c r="BQ211" s="4">
        <f t="shared" si="198"/>
        <v>233.71352941176465</v>
      </c>
      <c r="BR211" s="4">
        <f t="shared" si="198"/>
        <v>0</v>
      </c>
      <c r="BS211" s="4">
        <f t="shared" si="197"/>
        <v>0</v>
      </c>
      <c r="BT211" s="4">
        <f t="shared" si="197"/>
        <v>25.546609348297189</v>
      </c>
      <c r="BU211" s="4">
        <f t="shared" si="197"/>
        <v>0</v>
      </c>
      <c r="BV211" s="4">
        <f t="shared" si="197"/>
        <v>0</v>
      </c>
      <c r="BW211" s="4">
        <f t="shared" si="197"/>
        <v>0</v>
      </c>
      <c r="BX211" s="4">
        <f t="shared" si="197"/>
        <v>0</v>
      </c>
      <c r="BY211" s="4" t="str">
        <f t="shared" si="197"/>
        <v/>
      </c>
      <c r="BZ211" s="4">
        <f t="shared" si="197"/>
        <v>0</v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>
        <f t="shared" si="197"/>
        <v>0</v>
      </c>
      <c r="CI211" s="4">
        <f t="shared" si="199"/>
        <v>0</v>
      </c>
      <c r="CJ211" s="4" t="str">
        <f t="shared" si="199"/>
        <v/>
      </c>
      <c r="CK211" s="4" t="str">
        <f t="shared" si="199"/>
        <v/>
      </c>
      <c r="CL211" s="4">
        <f t="shared" si="199"/>
        <v>0</v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>
        <f t="shared" si="199"/>
        <v>0</v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99" t="s">
        <v>99</v>
      </c>
      <c r="C212" s="77" t="s">
        <v>88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01"/>
      <c r="C213" s="77" t="s">
        <v>94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99" t="s">
        <v>100</v>
      </c>
      <c r="C214" s="77" t="s">
        <v>88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1"/>
      <c r="C215" s="77" t="s">
        <v>94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99" t="s">
        <v>176</v>
      </c>
      <c r="C216" s="77" t="s">
        <v>62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00"/>
      <c r="C217" s="77" t="s">
        <v>77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00"/>
      <c r="C218" s="83" t="s">
        <v>172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01"/>
      <c r="C219" s="83" t="s">
        <v>177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99" t="s">
        <v>178</v>
      </c>
      <c r="C220" s="77" t="s">
        <v>171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01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2" t="s">
        <v>179</v>
      </c>
      <c r="C222" s="77" t="s">
        <v>62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03"/>
      <c r="C223" s="77" t="s">
        <v>80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04"/>
      <c r="C224" s="77" t="s">
        <v>96</v>
      </c>
      <c r="D224" s="5"/>
      <c r="E224" s="22">
        <v>5.03</v>
      </c>
      <c r="F224" s="23">
        <f t="shared" si="200"/>
        <v>0</v>
      </c>
      <c r="G224" s="23">
        <f>+'[2]9'!$L$61</f>
        <v>3608.1</v>
      </c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99" t="s">
        <v>180</v>
      </c>
      <c r="C225" s="38" t="s">
        <v>172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00"/>
      <c r="C226" s="38" t="s">
        <v>62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00"/>
      <c r="C227" s="38" t="s">
        <v>181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01"/>
      <c r="C228" s="38" t="s">
        <v>182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99" t="s">
        <v>183</v>
      </c>
      <c r="C229" s="38" t="s">
        <v>172</v>
      </c>
      <c r="D229" s="5"/>
      <c r="E229" s="53">
        <v>10</v>
      </c>
      <c r="F229" s="23">
        <f t="shared" si="200"/>
        <v>0</v>
      </c>
      <c r="G229" s="23">
        <f>+'[2]8'!$L$72</f>
        <v>5865.6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00"/>
      <c r="C230" s="38" t="s">
        <v>62</v>
      </c>
      <c r="D230" s="5"/>
      <c r="E230" s="53">
        <v>10</v>
      </c>
      <c r="F230" s="23">
        <f t="shared" si="200"/>
        <v>0</v>
      </c>
      <c r="G230" s="23">
        <f>+'[2]8'!$L$70+'[2]9'!$L$70</f>
        <v>7820.8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00"/>
      <c r="C231" s="38" t="s">
        <v>181</v>
      </c>
      <c r="D231" s="5"/>
      <c r="E231" s="53">
        <v>10</v>
      </c>
      <c r="F231" s="23">
        <f t="shared" si="200"/>
        <v>0</v>
      </c>
      <c r="G231" s="23">
        <f>+'[2]8'!$L$71</f>
        <v>4888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01"/>
      <c r="C232" s="38" t="s">
        <v>182</v>
      </c>
      <c r="D232" s="5"/>
      <c r="E232" s="53">
        <v>10</v>
      </c>
      <c r="F232" s="23">
        <f t="shared" si="200"/>
        <v>0</v>
      </c>
      <c r="G232" s="23">
        <f>+'[2]8'!$L$73+'[2]9'!$L$73</f>
        <v>8798.4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81" t="s">
        <v>184</v>
      </c>
      <c r="C233" s="38" t="s">
        <v>185</v>
      </c>
      <c r="D233" s="5">
        <f>1296+1134</f>
        <v>2430</v>
      </c>
      <c r="E233" s="53">
        <v>10</v>
      </c>
      <c r="F233" s="23">
        <f t="shared" si="200"/>
        <v>24300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24300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48.6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2.4300000000000002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99" t="s">
        <v>186</v>
      </c>
      <c r="C234" s="83" t="s">
        <v>66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01"/>
      <c r="C235" s="77" t="s">
        <v>171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99" t="s">
        <v>187</v>
      </c>
      <c r="C236" s="77" t="s">
        <v>62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1">
        <v>30400006</v>
      </c>
      <c r="B237" s="100"/>
      <c r="C237" s="77" t="s">
        <v>172</v>
      </c>
      <c r="D237" s="5">
        <v>441</v>
      </c>
      <c r="E237" s="22">
        <v>5.07</v>
      </c>
      <c r="F237" s="23">
        <f t="shared" si="200"/>
        <v>2235.8700000000003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2235.8700000000003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6.7076100000000007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0.22358700000000004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1">
        <v>30400007</v>
      </c>
      <c r="B238" s="101"/>
      <c r="C238" s="77" t="s">
        <v>77</v>
      </c>
      <c r="D238" s="5">
        <v>38</v>
      </c>
      <c r="E238" s="22">
        <v>5.07</v>
      </c>
      <c r="F238" s="23">
        <f t="shared" si="200"/>
        <v>192.66000000000003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192.66000000000003</v>
      </c>
      <c r="K238" s="23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0.57798000000000005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1.9266000000000005E-2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99" t="s">
        <v>188</v>
      </c>
      <c r="C239" s="77" t="s">
        <v>182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00"/>
      <c r="C240" s="77" t="s">
        <v>62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0"/>
      <c r="C241" s="77" t="s">
        <v>77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1"/>
      <c r="C242" s="77" t="s">
        <v>172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99" t="s">
        <v>189</v>
      </c>
      <c r="C243" s="77" t="s">
        <v>182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00"/>
      <c r="C244" s="77" t="s">
        <v>62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1">
        <v>30400020</v>
      </c>
      <c r="B245" s="100"/>
      <c r="C245" s="77" t="s">
        <v>77</v>
      </c>
      <c r="D245" s="5">
        <v>695</v>
      </c>
      <c r="E245" s="22">
        <v>5.05</v>
      </c>
      <c r="F245" s="23">
        <f t="shared" si="200"/>
        <v>3509.75</v>
      </c>
      <c r="G245" s="23">
        <f>+'[2]9'!$L$125</f>
        <v>3306</v>
      </c>
      <c r="H245" s="23">
        <f t="shared" si="207"/>
        <v>0</v>
      </c>
      <c r="I245" s="23">
        <f t="shared" si="208"/>
        <v>0</v>
      </c>
      <c r="J245" s="23">
        <f t="shared" si="201"/>
        <v>3509.75</v>
      </c>
      <c r="K245" s="23">
        <f t="shared" si="202"/>
        <v>0</v>
      </c>
      <c r="L245" s="23">
        <f t="shared" si="203"/>
        <v>0</v>
      </c>
      <c r="M245" s="10">
        <v>0.3</v>
      </c>
      <c r="N245" s="23">
        <f t="shared" si="209"/>
        <v>10.529249999999999</v>
      </c>
      <c r="O245" s="23">
        <f t="shared" si="210"/>
        <v>0.3</v>
      </c>
      <c r="P245" s="23">
        <f t="shared" si="204"/>
        <v>0</v>
      </c>
      <c r="Q245" s="7">
        <v>0.1</v>
      </c>
      <c r="R245" s="6">
        <f t="shared" si="205"/>
        <v>0.35097500000000004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3"/>
        <v>0</v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>
        <f t="shared" si="213"/>
        <v>0</v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>
        <f t="shared" si="212"/>
        <v>0</v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1"/>
      <c r="C246" s="77" t="s">
        <v>172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99" t="s">
        <v>190</v>
      </c>
      <c r="C247" s="77" t="s">
        <v>171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00"/>
      <c r="C248" s="77" t="s">
        <v>172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0"/>
      <c r="C249" s="77" t="s">
        <v>57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0"/>
      <c r="C250" s="77" t="s">
        <v>81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0"/>
      <c r="C251" s="77" t="s">
        <v>60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0"/>
      <c r="C252" s="77" t="s">
        <v>191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0"/>
      <c r="C253" s="77" t="s">
        <v>77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1"/>
      <c r="C254" s="77" t="s">
        <v>62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99" t="s">
        <v>192</v>
      </c>
      <c r="C255" s="29" t="s">
        <v>80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00"/>
      <c r="C256" s="77" t="s">
        <v>77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>
      <c r="A257" s="61">
        <v>30100057</v>
      </c>
      <c r="B257" s="100"/>
      <c r="C257" s="29" t="s">
        <v>193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>
      <c r="A258" s="61">
        <v>30100058</v>
      </c>
      <c r="B258" s="101"/>
      <c r="C258" s="29" t="s">
        <v>60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>
      <c r="A259" s="69">
        <v>30500001</v>
      </c>
      <c r="B259" s="99" t="s">
        <v>194</v>
      </c>
      <c r="C259" s="29" t="s">
        <v>82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>
      <c r="A260" s="69">
        <v>30500002</v>
      </c>
      <c r="B260" s="100"/>
      <c r="C260" s="29" t="s">
        <v>195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>
      <c r="A261" s="69">
        <v>30500003</v>
      </c>
      <c r="B261" s="100"/>
      <c r="C261" s="29" t="s">
        <v>196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>
      <c r="A262" s="69">
        <v>30500004</v>
      </c>
      <c r="B262" s="101"/>
      <c r="C262" s="29" t="s">
        <v>197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>
      <c r="A263" s="69">
        <v>30700005</v>
      </c>
      <c r="B263" s="99" t="s">
        <v>198</v>
      </c>
      <c r="C263" s="29" t="s">
        <v>82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>
      <c r="A264" s="69">
        <v>30700002</v>
      </c>
      <c r="B264" s="100"/>
      <c r="C264" s="29" t="s">
        <v>195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>
      <c r="A265" s="69">
        <v>30700003</v>
      </c>
      <c r="B265" s="100"/>
      <c r="C265" s="29" t="s">
        <v>196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>
      <c r="A266" s="69">
        <v>30700004</v>
      </c>
      <c r="B266" s="101"/>
      <c r="C266" s="29" t="s">
        <v>197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>
      <c r="A267" s="61">
        <v>30600009</v>
      </c>
      <c r="B267" s="99" t="s">
        <v>199</v>
      </c>
      <c r="C267" s="29" t="s">
        <v>200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>
      <c r="A268" s="61">
        <v>30600010</v>
      </c>
      <c r="B268" s="101"/>
      <c r="C268" s="29" t="s">
        <v>97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>
      <c r="A269" s="61">
        <v>30400026</v>
      </c>
      <c r="B269" s="99" t="s">
        <v>201</v>
      </c>
      <c r="C269" s="29" t="s">
        <v>177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>
      <c r="A270" s="61">
        <v>30400027</v>
      </c>
      <c r="B270" s="100"/>
      <c r="C270" s="29" t="s">
        <v>68</v>
      </c>
      <c r="D270" s="5">
        <v>135</v>
      </c>
      <c r="E270" s="22">
        <v>5.05</v>
      </c>
      <c r="F270" s="23">
        <f t="shared" si="200"/>
        <v>681.75</v>
      </c>
      <c r="G270" s="43">
        <f>+'[2]9'!$L$80</f>
        <v>4032.8</v>
      </c>
      <c r="H270" s="23">
        <f t="shared" si="207"/>
        <v>0</v>
      </c>
      <c r="I270" s="23">
        <f t="shared" si="208"/>
        <v>0</v>
      </c>
      <c r="J270" s="23">
        <f t="shared" si="201"/>
        <v>681.75</v>
      </c>
      <c r="K270" s="23">
        <f t="shared" si="202"/>
        <v>0</v>
      </c>
      <c r="L270" s="23">
        <f t="shared" si="203"/>
        <v>0</v>
      </c>
      <c r="M270" s="3">
        <v>0.8</v>
      </c>
      <c r="N270" s="23">
        <f t="shared" si="209"/>
        <v>5.4539999999999997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6.8174999999999999E-2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>
      <c r="A271" s="61">
        <v>30400028</v>
      </c>
      <c r="B271" s="101"/>
      <c r="C271" s="29" t="s">
        <v>202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customHeight="1">
      <c r="A272" s="61">
        <v>30400004</v>
      </c>
      <c r="B272" s="99" t="s">
        <v>203</v>
      </c>
      <c r="C272" s="29" t="s">
        <v>177</v>
      </c>
      <c r="D272" s="5">
        <v>18</v>
      </c>
      <c r="E272" s="22">
        <v>5.05</v>
      </c>
      <c r="F272" s="23">
        <f t="shared" si="200"/>
        <v>90.899999999999991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90.899999999999991</v>
      </c>
      <c r="K272" s="23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0.72719999999999996</v>
      </c>
      <c r="O272" s="23">
        <f t="shared" si="210"/>
        <v>0.8</v>
      </c>
      <c r="P272" s="23">
        <f t="shared" si="204"/>
        <v>0</v>
      </c>
      <c r="Q272" s="2">
        <v>0.1</v>
      </c>
      <c r="R272" s="6">
        <f t="shared" si="205"/>
        <v>9.0899999999999991E-3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15"/>
        <v>0</v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>
        <f t="shared" si="215"/>
        <v>0</v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>
        <f t="shared" si="215"/>
        <v>0</v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customHeight="1">
      <c r="A273" s="61">
        <v>30400003</v>
      </c>
      <c r="B273" s="100"/>
      <c r="C273" s="29" t="s">
        <v>80</v>
      </c>
      <c r="D273" s="5">
        <v>35</v>
      </c>
      <c r="E273" s="22">
        <v>5.05</v>
      </c>
      <c r="F273" s="23">
        <f t="shared" si="200"/>
        <v>176.75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176.75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1.4140000000000001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1.7675E-2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customHeight="1">
      <c r="A274" s="61">
        <v>30400005</v>
      </c>
      <c r="B274" s="101"/>
      <c r="C274" s="29" t="s">
        <v>202</v>
      </c>
      <c r="D274" s="5">
        <v>20</v>
      </c>
      <c r="E274" s="22">
        <v>5.05</v>
      </c>
      <c r="F274" s="23">
        <f t="shared" si="200"/>
        <v>101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101</v>
      </c>
      <c r="K274" s="23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0.80800000000000016</v>
      </c>
      <c r="O274" s="23">
        <f t="shared" si="210"/>
        <v>0.8</v>
      </c>
      <c r="P274" s="23">
        <f t="shared" si="204"/>
        <v>0</v>
      </c>
      <c r="Q274" s="2">
        <v>0.1</v>
      </c>
      <c r="R274" s="6">
        <f t="shared" si="205"/>
        <v>1.0100000000000001E-2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>
      <c r="A275" s="61">
        <v>30300005</v>
      </c>
      <c r="B275" s="99" t="s">
        <v>204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>
      <c r="A276" s="61">
        <v>30300004</v>
      </c>
      <c r="B276" s="100"/>
      <c r="C276" s="29" t="s">
        <v>205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>
      <c r="A277" s="61">
        <v>30300006</v>
      </c>
      <c r="B277" s="101"/>
      <c r="C277" s="29" t="s">
        <v>59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99" t="s">
        <v>206</v>
      </c>
      <c r="C278" s="29" t="s">
        <v>86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00"/>
      <c r="C279" s="29" t="s">
        <v>60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00"/>
      <c r="C280" s="29" t="s">
        <v>177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01"/>
      <c r="C281" s="29" t="s">
        <v>207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>
      <c r="A282" s="71">
        <v>30700007</v>
      </c>
      <c r="B282" s="99" t="s">
        <v>208</v>
      </c>
      <c r="C282" s="29" t="s">
        <v>209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>
      <c r="A283" s="71">
        <v>30700006</v>
      </c>
      <c r="B283" s="100"/>
      <c r="C283" s="29" t="s">
        <v>210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>
      <c r="A284" s="71">
        <v>30700008</v>
      </c>
      <c r="B284" s="100"/>
      <c r="C284" s="29" t="s">
        <v>69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>
      <c r="A285" s="71">
        <v>30700009</v>
      </c>
      <c r="B285" s="101"/>
      <c r="C285" s="29" t="s">
        <v>207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>
      <c r="A286" s="61">
        <v>30300002</v>
      </c>
      <c r="B286" s="99" t="s">
        <v>211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>
      <c r="A287" s="61">
        <v>30300001</v>
      </c>
      <c r="B287" s="100"/>
      <c r="C287" s="29" t="s">
        <v>205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01"/>
      <c r="C288" s="29" t="s">
        <v>59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99" t="s">
        <v>212</v>
      </c>
      <c r="C289" s="29" t="s">
        <v>80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1"/>
      <c r="C290" s="29" t="s">
        <v>60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99" t="s">
        <v>213</v>
      </c>
      <c r="C291" s="29" t="s">
        <v>59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0"/>
      <c r="C292" s="29" t="s">
        <v>167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0"/>
      <c r="C293" s="29" t="s">
        <v>80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1"/>
      <c r="C294" s="29" t="s">
        <v>214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215</v>
      </c>
      <c r="C295" s="30" t="s">
        <v>216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217</v>
      </c>
      <c r="C296" s="30" t="s">
        <v>218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219</v>
      </c>
      <c r="C297" s="30" t="s">
        <v>220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221</v>
      </c>
      <c r="C298" s="30" t="s">
        <v>222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223</v>
      </c>
      <c r="C299" s="30" t="s">
        <v>224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225</v>
      </c>
      <c r="C300" s="30" t="s">
        <v>224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226</v>
      </c>
      <c r="C301" s="30" t="s">
        <v>224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227</v>
      </c>
      <c r="C302" s="30" t="s">
        <v>228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229</v>
      </c>
      <c r="C303" s="30" t="s">
        <v>230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249</v>
      </c>
      <c r="C304" s="30" t="s">
        <v>230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2" t="s">
        <v>232</v>
      </c>
      <c r="C305" s="29" t="s">
        <v>233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2" t="s">
        <v>234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5755</v>
      </c>
      <c r="E307" s="43"/>
      <c r="F307" s="44">
        <f>SUM(F159:F306)</f>
        <v>41120.260000000009</v>
      </c>
      <c r="G307" s="44">
        <f t="shared" ref="G307:J307" si="233">SUM(G159:G306)</f>
        <v>48163.700000000004</v>
      </c>
      <c r="H307" s="44">
        <f t="shared" si="233"/>
        <v>124.8</v>
      </c>
      <c r="I307" s="44">
        <f t="shared" si="233"/>
        <v>20</v>
      </c>
      <c r="J307" s="44">
        <f t="shared" si="233"/>
        <v>41245.060000000005</v>
      </c>
      <c r="K307" s="44">
        <f>IF(ISERROR(H307/J307*100),"0",(H307/J307*100))</f>
        <v>0.30258169099523669</v>
      </c>
      <c r="L307" s="44">
        <f>IF(ISERROR(I307/G307*100),"0",(I307/G307*100))</f>
        <v>4.1525048947651445E-2</v>
      </c>
      <c r="M307" s="45">
        <f>IF(ISERROR(N307/J307*100),"",(N307/J307*100))</f>
        <v>0.36688946506563441</v>
      </c>
      <c r="N307" s="44">
        <f>SUM(N159:N306)</f>
        <v>151.32377999999997</v>
      </c>
      <c r="O307" s="44">
        <f>IF(ISERROR(M307-K307-L307),"0",(M307-K307-L307))</f>
        <v>2.2782725122746282E-2</v>
      </c>
      <c r="P307" s="44">
        <f>(S307+T307+U307+V307+W307+X307+Y307+Z307+AA307)/J307*1000</f>
        <v>4.8490655608211017E-2</v>
      </c>
      <c r="Q307" s="46">
        <f>IF(ISERROR(R307/J307*1000),"",(R307/J307*1000))</f>
        <v>0.18681107507177824</v>
      </c>
      <c r="R307" s="44">
        <f>SUM(R159:R306)</f>
        <v>7.7050339999999986</v>
      </c>
      <c r="S307" s="44">
        <f t="shared" ref="S307:BO307" si="234">SUM(S159:S306)</f>
        <v>1</v>
      </c>
      <c r="T307" s="44">
        <f t="shared" si="234"/>
        <v>1</v>
      </c>
      <c r="U307" s="44">
        <f t="shared" si="234"/>
        <v>0</v>
      </c>
      <c r="V307" s="44">
        <f t="shared" si="234"/>
        <v>0</v>
      </c>
      <c r="W307" s="44">
        <f t="shared" si="234"/>
        <v>0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10.8</v>
      </c>
      <c r="AC307" s="44">
        <f t="shared" si="234"/>
        <v>12.8</v>
      </c>
      <c r="AD307" s="44">
        <f t="shared" si="234"/>
        <v>0</v>
      </c>
      <c r="AE307" s="44">
        <f t="shared" si="234"/>
        <v>0</v>
      </c>
      <c r="AF307" s="44">
        <f t="shared" si="234"/>
        <v>5.8</v>
      </c>
      <c r="AG307" s="44">
        <f t="shared" si="234"/>
        <v>0</v>
      </c>
      <c r="AH307" s="44">
        <f t="shared" si="234"/>
        <v>0</v>
      </c>
      <c r="AI307" s="44">
        <f t="shared" si="234"/>
        <v>86</v>
      </c>
      <c r="AJ307" s="44">
        <f t="shared" si="234"/>
        <v>5.5</v>
      </c>
      <c r="AK307" s="44">
        <f t="shared" si="234"/>
        <v>0</v>
      </c>
      <c r="AL307" s="44">
        <f t="shared" si="234"/>
        <v>0</v>
      </c>
      <c r="AM307" s="44">
        <f t="shared" si="234"/>
        <v>3.9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15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5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2.618495402843395E-2</v>
      </c>
      <c r="BQ307" s="47">
        <f>IF(ISERROR(AC307/$J$307*100),"",(AC307/$J$307*100))</f>
        <v>3.1034019589255047E-2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1.4062290126381192E-2</v>
      </c>
      <c r="BU307" s="47">
        <f t="shared" si="235"/>
        <v>0</v>
      </c>
      <c r="BV307" s="47">
        <f t="shared" si="235"/>
        <v>0</v>
      </c>
      <c r="BW307" s="47">
        <f t="shared" si="235"/>
        <v>0.20850981911530736</v>
      </c>
      <c r="BX307" s="47">
        <f t="shared" si="235"/>
        <v>1.3334930292258027E-2</v>
      </c>
      <c r="BY307" s="47">
        <f t="shared" si="235"/>
        <v>0</v>
      </c>
      <c r="BZ307" s="47">
        <f t="shared" si="235"/>
        <v>0</v>
      </c>
      <c r="CA307" s="47">
        <f t="shared" si="235"/>
        <v>9.4556778436011464E-3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3.6367991706158259E-2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1.2122663902052754E-2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2017-04-10T01:41:27Z</dcterms:modified>
</cp:coreProperties>
</file>