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G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G307" s="1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G20"/>
  <c r="DK20" s="1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G19"/>
  <c r="DK19" s="1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P19"/>
  <c r="FT19"/>
  <c r="FU19"/>
  <c r="FV19"/>
  <c r="FX19"/>
  <c r="FZ19"/>
  <c r="GB19"/>
  <c r="K20"/>
  <c r="DO20"/>
  <c r="DP20"/>
  <c r="FT20"/>
  <c r="FU20"/>
  <c r="FV20"/>
  <c r="FX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P42"/>
  <c r="FT42"/>
  <c r="FU42"/>
  <c r="FV42"/>
  <c r="FX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9"/>
  <c r="FY99" s="1"/>
  <c r="DS68"/>
  <c r="FY68" s="1"/>
  <c r="DK152"/>
  <c r="DP152" s="1"/>
  <c r="FV152" s="1"/>
  <c r="DY156"/>
  <c r="EE162"/>
  <c r="DS42"/>
  <c r="FY42" s="1"/>
  <c r="DS20"/>
  <c r="FY20" s="1"/>
  <c r="DS19"/>
  <c r="FY19" s="1"/>
  <c r="DS8"/>
  <c r="FY8" s="1"/>
  <c r="DS6"/>
  <c r="FY6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<sst xmlns="http://schemas.openxmlformats.org/spreadsheetml/2006/main" count="1013" uniqueCount="236">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</sst>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2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3"/>
      <sheetName val="5"/>
      <sheetName val="样表"/>
    </sheetNames>
    <sheetDataSet>
      <sheetData sheetId="0"/>
      <sheetData sheetId="1">
        <row r="152">
          <cell r="J152">
            <v>16573.810000000001</v>
          </cell>
          <cell r="K152">
            <v>0.12549920627785641</v>
          </cell>
          <cell r="L152">
            <v>0</v>
          </cell>
          <cell r="M152">
            <v>0.50661688531484317</v>
          </cell>
          <cell r="P152">
            <v>0</v>
          </cell>
          <cell r="Q152">
            <v>0.31442833603136511</v>
          </cell>
        </row>
        <row r="307">
          <cell r="J307">
            <v>18606.810000000001</v>
          </cell>
          <cell r="K307">
            <v>0.10426290159355632</v>
          </cell>
          <cell r="L307">
            <v>0</v>
          </cell>
          <cell r="M307">
            <v>0.58762716446290353</v>
          </cell>
          <cell r="P307">
            <v>5.3743763708018727E-2</v>
          </cell>
          <cell r="Q307">
            <v>0.34051000682008364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</sheetNames>
    <sheetDataSet>
      <sheetData sheetId="0" refreshError="1"/>
      <sheetData sheetId="1" refreshError="1"/>
      <sheetData sheetId="2" refreshError="1">
        <row r="6">
          <cell r="L6">
            <v>3729.6000000000004</v>
          </cell>
        </row>
        <row r="18">
          <cell r="L18">
            <v>3532.2000000000003</v>
          </cell>
        </row>
        <row r="19">
          <cell r="L19">
            <v>1009.2</v>
          </cell>
        </row>
        <row r="23">
          <cell r="L23">
            <v>994</v>
          </cell>
        </row>
        <row r="24">
          <cell r="L24">
            <v>1739.5</v>
          </cell>
        </row>
        <row r="47">
          <cell r="L47">
            <v>3348.8</v>
          </cell>
        </row>
        <row r="70">
          <cell r="L70">
            <v>5865.6</v>
          </cell>
        </row>
        <row r="71">
          <cell r="L71">
            <v>4888</v>
          </cell>
        </row>
        <row r="86">
          <cell r="L86">
            <v>3024</v>
          </cell>
        </row>
        <row r="118">
          <cell r="L118">
            <v>4543.2</v>
          </cell>
        </row>
        <row r="124">
          <cell r="L124">
            <v>2314.2000000000003</v>
          </cell>
        </row>
        <row r="125">
          <cell r="L125">
            <v>661.2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0" sqref="B10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+'[1]5'!$J$152</f>
        <v>16573.810000000001</v>
      </c>
      <c r="C3" s="15">
        <f>+'[1]5'!$J$307</f>
        <v>18606.810000000001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+'[1]5'!$M$152</f>
        <v>0.50661688531484317</v>
      </c>
      <c r="C4" s="15">
        <f>+'[1]5'!$M$307</f>
        <v>0.58762716446290353</v>
      </c>
      <c r="D4" s="90"/>
      <c r="E4" s="77"/>
      <c r="F4" s="99"/>
      <c r="G4" s="99"/>
      <c r="H4" s="18"/>
      <c r="I4" s="18"/>
      <c r="J4" s="85"/>
      <c r="K4" s="86"/>
      <c r="L4" s="18"/>
      <c r="M4" s="85"/>
      <c r="N4" s="86"/>
    </row>
    <row r="5" spans="1:14" s="17" customFormat="1" ht="33" customHeight="1">
      <c r="A5" s="13" t="s">
        <v>31</v>
      </c>
      <c r="B5" s="15">
        <f>+'[1]5'!$K$152</f>
        <v>0.12549920627785641</v>
      </c>
      <c r="C5" s="15">
        <f>+'[1]5'!$K$307</f>
        <v>0.10426290159355632</v>
      </c>
      <c r="D5" s="90"/>
      <c r="E5" s="77"/>
      <c r="F5" s="99"/>
      <c r="G5" s="99"/>
      <c r="H5" s="18"/>
      <c r="I5" s="18"/>
      <c r="J5" s="85"/>
      <c r="K5" s="86"/>
      <c r="L5" s="18"/>
      <c r="M5" s="85"/>
      <c r="N5" s="86"/>
    </row>
    <row r="6" spans="1:14" s="17" customFormat="1" ht="33" customHeight="1">
      <c r="A6" s="13" t="s">
        <v>36</v>
      </c>
      <c r="B6" s="15">
        <f>+'[1]5'!$L$152</f>
        <v>0</v>
      </c>
      <c r="C6" s="15">
        <f>+'[1]5'!$L$307</f>
        <v>0</v>
      </c>
      <c r="D6" s="90"/>
      <c r="E6" s="77"/>
      <c r="F6" s="99"/>
      <c r="G6" s="99"/>
      <c r="H6" s="18"/>
      <c r="I6" s="18"/>
      <c r="J6" s="85"/>
      <c r="K6" s="86"/>
      <c r="L6" s="18"/>
      <c r="M6" s="85"/>
      <c r="N6" s="86"/>
    </row>
    <row r="7" spans="1:14" s="17" customFormat="1" ht="33" customHeight="1">
      <c r="A7" s="13" t="s">
        <v>37</v>
      </c>
      <c r="B7" s="15">
        <f>+B5+B6</f>
        <v>0.12549920627785641</v>
      </c>
      <c r="C7" s="15">
        <f>+C5+C6</f>
        <v>0.10426290159355632</v>
      </c>
      <c r="D7" s="90"/>
      <c r="E7" s="76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-0.38111767903698679</v>
      </c>
      <c r="C8" s="16">
        <f>+C7-C4</f>
        <v>-0.48336426286934719</v>
      </c>
      <c r="D8" s="90"/>
      <c r="E8" s="75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+'[1]5'!$Q$152</f>
        <v>0.31442833603136511</v>
      </c>
      <c r="C9" s="16">
        <f>+'[1]5'!$Q$307</f>
        <v>0.34051000682008364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+'[1]5'!$P$152</f>
        <v>0</v>
      </c>
      <c r="C10" s="16">
        <f>+'[1]5'!$P$307</f>
        <v>5.3743763708018727E-2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0</v>
      </c>
      <c r="G15" s="20">
        <v>0</v>
      </c>
      <c r="H15" s="20">
        <v>1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2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274" sqref="D27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55</v>
      </c>
      <c r="B1" s="102"/>
      <c r="C1" s="102"/>
      <c r="D1" s="102"/>
      <c r="BN1" t="s">
        <v>56</v>
      </c>
      <c r="DE1" s="102" t="s">
        <v>57</v>
      </c>
      <c r="DF1" s="102"/>
      <c r="DG1" s="102"/>
      <c r="DH1" s="102"/>
      <c r="FR1" t="s">
        <v>56</v>
      </c>
    </row>
    <row r="2" spans="1:215" s="33" customFormat="1" ht="26.25" customHeight="1">
      <c r="A2" s="103" t="s">
        <v>58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59</v>
      </c>
      <c r="G2" s="113" t="s">
        <v>60</v>
      </c>
      <c r="H2" s="115" t="s">
        <v>61</v>
      </c>
      <c r="I2" s="115" t="s">
        <v>62</v>
      </c>
      <c r="J2" s="115" t="s">
        <v>4</v>
      </c>
      <c r="K2" s="132" t="s">
        <v>63</v>
      </c>
      <c r="L2" s="120" t="s">
        <v>64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65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67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68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58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59</v>
      </c>
      <c r="DK2" s="113" t="s">
        <v>60</v>
      </c>
      <c r="DL2" s="115" t="s">
        <v>61</v>
      </c>
      <c r="DM2" s="115" t="s">
        <v>62</v>
      </c>
      <c r="DN2" s="115" t="s">
        <v>4</v>
      </c>
      <c r="DO2" s="132" t="s">
        <v>63</v>
      </c>
      <c r="DP2" s="120" t="s">
        <v>64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65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67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68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69</v>
      </c>
      <c r="V3" s="34" t="s">
        <v>70</v>
      </c>
      <c r="W3" s="34" t="s">
        <v>71</v>
      </c>
      <c r="X3" s="34" t="s">
        <v>72</v>
      </c>
      <c r="Y3" s="34" t="s">
        <v>73</v>
      </c>
      <c r="Z3" s="34" t="s">
        <v>74</v>
      </c>
      <c r="AA3" s="34" t="s">
        <v>75</v>
      </c>
      <c r="AB3" s="35" t="s">
        <v>76</v>
      </c>
      <c r="AC3" s="25" t="s">
        <v>77</v>
      </c>
      <c r="AD3" s="25" t="s">
        <v>78</v>
      </c>
      <c r="AE3" s="25" t="s">
        <v>79</v>
      </c>
      <c r="AF3" s="35" t="s">
        <v>80</v>
      </c>
      <c r="AG3" s="25" t="s">
        <v>81</v>
      </c>
      <c r="AH3" s="25" t="s">
        <v>82</v>
      </c>
      <c r="AI3" s="35" t="s">
        <v>83</v>
      </c>
      <c r="AJ3" s="35" t="s">
        <v>84</v>
      </c>
      <c r="AK3" s="35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5" t="s">
        <v>90</v>
      </c>
      <c r="AQ3" s="36" t="s">
        <v>91</v>
      </c>
      <c r="AR3" s="35" t="s">
        <v>92</v>
      </c>
      <c r="AS3" s="35" t="s">
        <v>93</v>
      </c>
      <c r="AT3" s="35" t="s">
        <v>94</v>
      </c>
      <c r="AU3" s="35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7" t="s">
        <v>78</v>
      </c>
      <c r="BD3" s="37" t="s">
        <v>79</v>
      </c>
      <c r="BE3" s="37" t="s">
        <v>102</v>
      </c>
      <c r="BF3" s="37" t="s">
        <v>88</v>
      </c>
      <c r="BG3" s="37" t="s">
        <v>80</v>
      </c>
      <c r="BH3" s="37" t="s">
        <v>82</v>
      </c>
      <c r="BI3" s="37" t="s">
        <v>103</v>
      </c>
      <c r="BJ3" s="37" t="s">
        <v>84</v>
      </c>
      <c r="BK3" s="37" t="s">
        <v>104</v>
      </c>
      <c r="BL3" s="37" t="s">
        <v>105</v>
      </c>
      <c r="BM3" s="37" t="s">
        <v>81</v>
      </c>
      <c r="BN3" s="37" t="s">
        <v>106</v>
      </c>
      <c r="BO3" s="37" t="s">
        <v>107</v>
      </c>
      <c r="BP3" s="35" t="s">
        <v>76</v>
      </c>
      <c r="BQ3" s="25" t="s">
        <v>77</v>
      </c>
      <c r="BR3" s="25" t="s">
        <v>78</v>
      </c>
      <c r="BS3" s="25" t="s">
        <v>79</v>
      </c>
      <c r="BT3" s="35" t="s">
        <v>80</v>
      </c>
      <c r="BU3" s="25" t="s">
        <v>81</v>
      </c>
      <c r="BV3" s="25" t="s">
        <v>82</v>
      </c>
      <c r="BW3" s="35" t="s">
        <v>83</v>
      </c>
      <c r="BX3" s="35" t="s">
        <v>84</v>
      </c>
      <c r="BY3" s="35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5" t="s">
        <v>90</v>
      </c>
      <c r="CE3" s="36" t="s">
        <v>91</v>
      </c>
      <c r="CF3" s="35" t="s">
        <v>92</v>
      </c>
      <c r="CG3" s="35" t="s">
        <v>93</v>
      </c>
      <c r="CH3" s="35" t="s">
        <v>94</v>
      </c>
      <c r="CI3" s="35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7" t="s">
        <v>78</v>
      </c>
      <c r="CR3" s="37" t="s">
        <v>79</v>
      </c>
      <c r="CS3" s="37" t="s">
        <v>102</v>
      </c>
      <c r="CT3" s="37" t="s">
        <v>88</v>
      </c>
      <c r="CU3" s="37" t="s">
        <v>80</v>
      </c>
      <c r="CV3" s="37" t="s">
        <v>82</v>
      </c>
      <c r="CW3" s="37" t="s">
        <v>103</v>
      </c>
      <c r="CX3" s="37" t="s">
        <v>84</v>
      </c>
      <c r="CY3" s="37" t="s">
        <v>104</v>
      </c>
      <c r="CZ3" s="37" t="s">
        <v>105</v>
      </c>
      <c r="DA3" s="37" t="s">
        <v>81</v>
      </c>
      <c r="DB3" s="37" t="s">
        <v>106</v>
      </c>
      <c r="DC3" s="37" t="s">
        <v>107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69</v>
      </c>
      <c r="DZ3" s="34" t="s">
        <v>70</v>
      </c>
      <c r="EA3" s="34" t="s">
        <v>71</v>
      </c>
      <c r="EB3" s="34" t="s">
        <v>72</v>
      </c>
      <c r="EC3" s="34" t="s">
        <v>73</v>
      </c>
      <c r="ED3" s="34" t="s">
        <v>74</v>
      </c>
      <c r="EE3" s="34" t="s">
        <v>75</v>
      </c>
      <c r="EF3" s="35" t="s">
        <v>76</v>
      </c>
      <c r="EG3" s="25" t="s">
        <v>77</v>
      </c>
      <c r="EH3" s="25" t="s">
        <v>78</v>
      </c>
      <c r="EI3" s="25" t="s">
        <v>79</v>
      </c>
      <c r="EJ3" s="35" t="s">
        <v>80</v>
      </c>
      <c r="EK3" s="25" t="s">
        <v>81</v>
      </c>
      <c r="EL3" s="25" t="s">
        <v>82</v>
      </c>
      <c r="EM3" s="35" t="s">
        <v>83</v>
      </c>
      <c r="EN3" s="35" t="s">
        <v>84</v>
      </c>
      <c r="EO3" s="35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5" t="s">
        <v>90</v>
      </c>
      <c r="EU3" s="36" t="s">
        <v>91</v>
      </c>
      <c r="EV3" s="35" t="s">
        <v>92</v>
      </c>
      <c r="EW3" s="35" t="s">
        <v>93</v>
      </c>
      <c r="EX3" s="35" t="s">
        <v>94</v>
      </c>
      <c r="EY3" s="35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7" t="s">
        <v>78</v>
      </c>
      <c r="FH3" s="37" t="s">
        <v>79</v>
      </c>
      <c r="FI3" s="37" t="s">
        <v>102</v>
      </c>
      <c r="FJ3" s="37" t="s">
        <v>88</v>
      </c>
      <c r="FK3" s="37" t="s">
        <v>80</v>
      </c>
      <c r="FL3" s="37" t="s">
        <v>82</v>
      </c>
      <c r="FM3" s="37" t="s">
        <v>103</v>
      </c>
      <c r="FN3" s="37" t="s">
        <v>84</v>
      </c>
      <c r="FO3" s="37" t="s">
        <v>104</v>
      </c>
      <c r="FP3" s="37" t="s">
        <v>105</v>
      </c>
      <c r="FQ3" s="37" t="s">
        <v>81</v>
      </c>
      <c r="FR3" s="37" t="s">
        <v>106</v>
      </c>
      <c r="FS3" s="37" t="s">
        <v>93</v>
      </c>
      <c r="FT3" s="35" t="s">
        <v>76</v>
      </c>
      <c r="FU3" s="25" t="s">
        <v>77</v>
      </c>
      <c r="FV3" s="25" t="s">
        <v>78</v>
      </c>
      <c r="FW3" s="25" t="s">
        <v>79</v>
      </c>
      <c r="FX3" s="35" t="s">
        <v>80</v>
      </c>
      <c r="FY3" s="25" t="s">
        <v>81</v>
      </c>
      <c r="FZ3" s="25" t="s">
        <v>82</v>
      </c>
      <c r="GA3" s="35" t="s">
        <v>83</v>
      </c>
      <c r="GB3" s="35" t="s">
        <v>84</v>
      </c>
      <c r="GC3" s="35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5" t="s">
        <v>90</v>
      </c>
      <c r="GI3" s="36" t="s">
        <v>91</v>
      </c>
      <c r="GJ3" s="35" t="s">
        <v>92</v>
      </c>
      <c r="GK3" s="35" t="s">
        <v>93</v>
      </c>
      <c r="GL3" s="35" t="s">
        <v>94</v>
      </c>
      <c r="GM3" s="35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7" t="s">
        <v>78</v>
      </c>
      <c r="GV3" s="37" t="s">
        <v>79</v>
      </c>
      <c r="GW3" s="37" t="s">
        <v>102</v>
      </c>
      <c r="GX3" s="37" t="s">
        <v>88</v>
      </c>
      <c r="GY3" s="37" t="s">
        <v>80</v>
      </c>
      <c r="GZ3" s="37" t="s">
        <v>82</v>
      </c>
      <c r="HA3" s="37" t="s">
        <v>103</v>
      </c>
      <c r="HB3" s="37" t="s">
        <v>84</v>
      </c>
      <c r="HC3" s="37" t="s">
        <v>104</v>
      </c>
      <c r="HD3" s="37" t="s">
        <v>105</v>
      </c>
      <c r="HE3" s="37" t="s">
        <v>81</v>
      </c>
      <c r="HF3" s="37" t="s">
        <v>106</v>
      </c>
      <c r="HG3" s="37" t="s">
        <v>93</v>
      </c>
    </row>
    <row r="4" spans="1:215" s="33" customFormat="1" ht="15.75" hidden="1" customHeight="1">
      <c r="A4" s="61">
        <v>30501005</v>
      </c>
      <c r="B4" s="105" t="s">
        <v>108</v>
      </c>
      <c r="C4" s="83" t="s">
        <v>109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108</v>
      </c>
      <c r="DG4" s="83" t="s">
        <v>109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110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110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61">
        <v>30100012</v>
      </c>
      <c r="B6" s="122" t="s">
        <v>111</v>
      </c>
      <c r="C6" s="78" t="s">
        <v>112</v>
      </c>
      <c r="D6" s="5">
        <v>669</v>
      </c>
      <c r="E6" s="22">
        <v>5.03</v>
      </c>
      <c r="F6" s="23">
        <f t="shared" si="0"/>
        <v>3365.07</v>
      </c>
      <c r="G6" s="23">
        <f>+'[2]4'!$L$18</f>
        <v>3532.2000000000003</v>
      </c>
      <c r="H6" s="23">
        <f t="shared" si="1"/>
        <v>7.1</v>
      </c>
      <c r="I6" s="23">
        <f t="shared" si="2"/>
        <v>0</v>
      </c>
      <c r="J6" s="23">
        <f t="shared" si="3"/>
        <v>3372.17</v>
      </c>
      <c r="K6" s="23">
        <f t="shared" si="4"/>
        <v>0.21054691786001301</v>
      </c>
      <c r="L6" s="23">
        <f t="shared" si="5"/>
        <v>0</v>
      </c>
      <c r="M6" s="10">
        <v>0.3</v>
      </c>
      <c r="N6" s="23">
        <f t="shared" si="6"/>
        <v>10.11651</v>
      </c>
      <c r="O6" s="23">
        <f t="shared" si="7"/>
        <v>8.9453082139986984E-2</v>
      </c>
      <c r="P6" s="23">
        <f t="shared" si="8"/>
        <v>0</v>
      </c>
      <c r="Q6" s="7">
        <v>0.05</v>
      </c>
      <c r="R6" s="6">
        <f t="shared" si="9"/>
        <v>0.16860850000000002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>
        <v>5.6</v>
      </c>
      <c r="AD6" s="4">
        <v>1.5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>
        <f t="shared" si="10"/>
        <v>2659.7397183098587</v>
      </c>
      <c r="BR6" s="4" t="str">
        <f t="shared" si="10"/>
        <v/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>
        <f t="shared" si="11"/>
        <v>0</v>
      </c>
      <c r="CJ6" s="4">
        <f t="shared" si="11"/>
        <v>0</v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113</v>
      </c>
      <c r="DG6" s="78" t="s">
        <v>112</v>
      </c>
      <c r="DH6" s="5">
        <f t="shared" si="13"/>
        <v>669</v>
      </c>
      <c r="DI6" s="24">
        <v>5.03</v>
      </c>
      <c r="DJ6" s="23">
        <f t="shared" si="14"/>
        <v>3365.07</v>
      </c>
      <c r="DK6" s="23">
        <f t="shared" si="15"/>
        <v>3532.2000000000003</v>
      </c>
      <c r="DL6" s="23">
        <f t="shared" si="16"/>
        <v>7.1</v>
      </c>
      <c r="DM6" s="23">
        <f t="shared" si="17"/>
        <v>0</v>
      </c>
      <c r="DN6" s="23">
        <f t="shared" si="18"/>
        <v>3372.17</v>
      </c>
      <c r="DO6" s="23">
        <f t="shared" si="19"/>
        <v>0.21054691786001301</v>
      </c>
      <c r="DP6" s="23">
        <f t="shared" si="20"/>
        <v>0</v>
      </c>
      <c r="DQ6" s="10">
        <v>0.3</v>
      </c>
      <c r="DR6" s="23">
        <f t="shared" si="21"/>
        <v>10.11651</v>
      </c>
      <c r="DS6" s="23">
        <f t="shared" si="22"/>
        <v>8.9453082139986984E-2</v>
      </c>
      <c r="DT6" s="23">
        <f t="shared" si="23"/>
        <v>0</v>
      </c>
      <c r="DU6" s="7">
        <v>0.05</v>
      </c>
      <c r="DV6" s="6">
        <f t="shared" si="24"/>
        <v>0.16860850000000002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5.6</v>
      </c>
      <c r="EH6" s="54">
        <f t="shared" si="28"/>
        <v>1.5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>
        <f t="shared" si="29"/>
        <v>0</v>
      </c>
      <c r="FU6" s="4">
        <f t="shared" si="29"/>
        <v>2659.7397183098587</v>
      </c>
      <c r="FV6" s="4" t="str">
        <f t="shared" si="29"/>
        <v/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>
        <f t="shared" si="30"/>
        <v>0</v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3"/>
      <c r="C7" s="78" t="s">
        <v>114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114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3"/>
      <c r="C8" s="78" t="s">
        <v>115</v>
      </c>
      <c r="D8" s="5"/>
      <c r="E8" s="22">
        <v>5.03</v>
      </c>
      <c r="F8" s="23">
        <f t="shared" si="0"/>
        <v>0</v>
      </c>
      <c r="G8" s="23">
        <f>+'[2]4'!$L$19</f>
        <v>1009.2</v>
      </c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115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1009.2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>
        <f t="shared" si="20"/>
        <v>0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116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116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117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117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2" t="s">
        <v>118</v>
      </c>
      <c r="C11" s="78" t="s">
        <v>119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118</v>
      </c>
      <c r="DG11" s="78" t="s">
        <v>119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120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4"/>
      <c r="C13" s="78" t="s">
        <v>121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121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122</v>
      </c>
      <c r="C14" s="78" t="s">
        <v>117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122</v>
      </c>
      <c r="DG14" s="78" t="s">
        <v>117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123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123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124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124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125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125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126</v>
      </c>
      <c r="C18" s="78" t="s">
        <v>125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126</v>
      </c>
      <c r="DG18" s="78" t="s">
        <v>125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customHeight="1">
      <c r="A19" s="61">
        <v>30100036</v>
      </c>
      <c r="B19" s="123"/>
      <c r="C19" s="78" t="s">
        <v>127</v>
      </c>
      <c r="D19" s="5">
        <v>771</v>
      </c>
      <c r="E19" s="22">
        <v>5.03</v>
      </c>
      <c r="F19" s="23">
        <f t="shared" si="0"/>
        <v>3878.13</v>
      </c>
      <c r="G19" s="23">
        <f>+'[2]4'!$L$24</f>
        <v>1739.5</v>
      </c>
      <c r="H19" s="23">
        <f t="shared" si="1"/>
        <v>3</v>
      </c>
      <c r="I19" s="23">
        <f t="shared" si="2"/>
        <v>0</v>
      </c>
      <c r="J19" s="23">
        <f t="shared" si="3"/>
        <v>3881.13</v>
      </c>
      <c r="K19" s="23">
        <f t="shared" si="4"/>
        <v>7.7297075851620531E-2</v>
      </c>
      <c r="L19" s="23">
        <f t="shared" si="5"/>
        <v>0</v>
      </c>
      <c r="M19" s="10">
        <v>0.4</v>
      </c>
      <c r="N19" s="23">
        <f t="shared" si="6"/>
        <v>15.524520000000003</v>
      </c>
      <c r="O19" s="23">
        <f t="shared" si="7"/>
        <v>0.32270292414837948</v>
      </c>
      <c r="P19" s="23">
        <f t="shared" si="8"/>
        <v>0</v>
      </c>
      <c r="Q19" s="7">
        <v>0.3</v>
      </c>
      <c r="R19" s="6">
        <f t="shared" si="9"/>
        <v>1.164339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>
        <v>3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10"/>
        <v>0</v>
      </c>
      <c r="BQ19" s="4">
        <f t="shared" si="10"/>
        <v>3881.13</v>
      </c>
      <c r="BR19" s="4" t="str">
        <f t="shared" si="10"/>
        <v/>
      </c>
      <c r="BS19" s="4">
        <f t="shared" si="10"/>
        <v>0</v>
      </c>
      <c r="BT19" s="4">
        <f t="shared" si="10"/>
        <v>0</v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>
        <f t="shared" si="10"/>
        <v>0</v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>
        <f t="shared" si="36"/>
        <v>0</v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127</v>
      </c>
      <c r="DH19" s="5">
        <f t="shared" si="13"/>
        <v>771</v>
      </c>
      <c r="DI19" s="24">
        <v>5.03</v>
      </c>
      <c r="DJ19" s="23">
        <f t="shared" si="14"/>
        <v>3878.13</v>
      </c>
      <c r="DK19" s="23">
        <f t="shared" si="15"/>
        <v>1739.5</v>
      </c>
      <c r="DL19" s="23">
        <f t="shared" si="16"/>
        <v>3</v>
      </c>
      <c r="DM19" s="23">
        <f t="shared" si="17"/>
        <v>0</v>
      </c>
      <c r="DN19" s="23">
        <f t="shared" si="18"/>
        <v>3881.13</v>
      </c>
      <c r="DO19" s="23">
        <f t="shared" si="19"/>
        <v>7.7297075851620531E-2</v>
      </c>
      <c r="DP19" s="23">
        <f t="shared" si="20"/>
        <v>0</v>
      </c>
      <c r="DQ19" s="10">
        <v>0.4</v>
      </c>
      <c r="DR19" s="23">
        <f t="shared" si="21"/>
        <v>15.524520000000003</v>
      </c>
      <c r="DS19" s="23">
        <f t="shared" si="22"/>
        <v>0.32270292414837948</v>
      </c>
      <c r="DT19" s="23">
        <f t="shared" si="23"/>
        <v>0</v>
      </c>
      <c r="DU19" s="7">
        <v>0.3</v>
      </c>
      <c r="DV19" s="6">
        <f t="shared" si="24"/>
        <v>1.164339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3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>
        <f t="shared" si="29"/>
        <v>0</v>
      </c>
      <c r="FU19" s="4">
        <f t="shared" si="29"/>
        <v>3881.13</v>
      </c>
      <c r="FV19" s="4" t="str">
        <f t="shared" si="29"/>
        <v/>
      </c>
      <c r="FW19" s="4">
        <f t="shared" si="29"/>
        <v>0</v>
      </c>
      <c r="FX19" s="4">
        <f t="shared" si="29"/>
        <v>0</v>
      </c>
      <c r="FY19" s="4">
        <f t="shared" si="29"/>
        <v>0</v>
      </c>
      <c r="FZ19" s="4" t="str">
        <f t="shared" si="29"/>
        <v/>
      </c>
      <c r="GA19" s="4">
        <f t="shared" si="29"/>
        <v>0</v>
      </c>
      <c r="GB19" s="4">
        <f t="shared" si="29"/>
        <v>0</v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>
        <f t="shared" si="37"/>
        <v>0</v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customHeight="1">
      <c r="A20" s="61">
        <v>30100034</v>
      </c>
      <c r="B20" s="124"/>
      <c r="C20" s="78" t="s">
        <v>115</v>
      </c>
      <c r="D20" s="5">
        <v>22</v>
      </c>
      <c r="E20" s="22">
        <v>5.03</v>
      </c>
      <c r="F20" s="23">
        <f t="shared" si="0"/>
        <v>110.66000000000001</v>
      </c>
      <c r="G20" s="23">
        <f>+'[2]4'!$L$23</f>
        <v>994</v>
      </c>
      <c r="H20" s="23">
        <f t="shared" si="1"/>
        <v>0</v>
      </c>
      <c r="I20" s="23">
        <f t="shared" si="2"/>
        <v>0</v>
      </c>
      <c r="J20" s="23">
        <f t="shared" si="3"/>
        <v>110.66000000000001</v>
      </c>
      <c r="K20" s="23">
        <f t="shared" si="4"/>
        <v>0</v>
      </c>
      <c r="L20" s="23">
        <f t="shared" si="5"/>
        <v>0</v>
      </c>
      <c r="M20" s="10">
        <v>0.4</v>
      </c>
      <c r="N20" s="23">
        <f t="shared" si="6"/>
        <v>0.44264000000000009</v>
      </c>
      <c r="O20" s="23">
        <f t="shared" si="7"/>
        <v>0.4</v>
      </c>
      <c r="P20" s="23">
        <f t="shared" si="8"/>
        <v>0</v>
      </c>
      <c r="Q20" s="7">
        <v>0.3</v>
      </c>
      <c r="R20" s="6">
        <f t="shared" si="9"/>
        <v>3.3197999999999998E-2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ref="BP20:CE83" si="38">IF(ISERROR(AB20/J20*100),"",(AB20/J20*100))</f>
        <v>0</v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>
        <f t="shared" si="38"/>
        <v>0</v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>
        <f t="shared" si="38"/>
        <v>0</v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115</v>
      </c>
      <c r="DH20" s="5">
        <f t="shared" si="13"/>
        <v>22</v>
      </c>
      <c r="DI20" s="24">
        <v>5.03</v>
      </c>
      <c r="DJ20" s="23">
        <f t="shared" si="14"/>
        <v>110.66000000000001</v>
      </c>
      <c r="DK20" s="23">
        <f t="shared" si="15"/>
        <v>994</v>
      </c>
      <c r="DL20" s="23">
        <f t="shared" si="16"/>
        <v>0</v>
      </c>
      <c r="DM20" s="23">
        <f t="shared" si="17"/>
        <v>0</v>
      </c>
      <c r="DN20" s="23">
        <f t="shared" si="18"/>
        <v>110.66000000000001</v>
      </c>
      <c r="DO20" s="23">
        <f t="shared" si="19"/>
        <v>0</v>
      </c>
      <c r="DP20" s="23">
        <f t="shared" si="20"/>
        <v>0</v>
      </c>
      <c r="DQ20" s="10">
        <v>0.4</v>
      </c>
      <c r="DR20" s="23">
        <f t="shared" si="21"/>
        <v>0.44264000000000009</v>
      </c>
      <c r="DS20" s="23">
        <f t="shared" si="22"/>
        <v>0.4</v>
      </c>
      <c r="DT20" s="23">
        <f t="shared" si="23"/>
        <v>0</v>
      </c>
      <c r="DU20" s="7">
        <v>0.3</v>
      </c>
      <c r="DV20" s="6">
        <f t="shared" si="24"/>
        <v>3.3197999999999998E-2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>
        <f t="shared" ref="FT20:GI83" si="40">IF(ISERROR(EF20/DN20*100),"",(EF20/DN20*100))</f>
        <v>0</v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>
        <f t="shared" si="40"/>
        <v>0</v>
      </c>
      <c r="FY20" s="4">
        <f t="shared" si="40"/>
        <v>0</v>
      </c>
      <c r="FZ20" s="4" t="str">
        <f t="shared" si="40"/>
        <v/>
      </c>
      <c r="GA20" s="4">
        <f t="shared" si="40"/>
        <v>0</v>
      </c>
      <c r="GB20" s="4">
        <f t="shared" si="40"/>
        <v>0</v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128</v>
      </c>
      <c r="C21" s="78" t="s">
        <v>129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128</v>
      </c>
      <c r="DG21" s="78" t="s">
        <v>129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130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130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131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131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4"/>
      <c r="C24" s="78" t="s">
        <v>110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110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132</v>
      </c>
      <c r="C25" s="78" t="s">
        <v>133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132</v>
      </c>
      <c r="DG25" s="78" t="s">
        <v>133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134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134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135</v>
      </c>
      <c r="C28" s="78" t="s">
        <v>136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135</v>
      </c>
      <c r="DG28" s="78" t="s">
        <v>136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115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115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127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127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125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125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137</v>
      </c>
      <c r="C32" s="78" t="s">
        <v>116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137</v>
      </c>
      <c r="DG32" s="78" t="s">
        <v>116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112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112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3"/>
      <c r="C34" s="78" t="s">
        <v>127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127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4"/>
      <c r="C35" s="78" t="s">
        <v>138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138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139</v>
      </c>
      <c r="C36" s="78" t="s">
        <v>140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139</v>
      </c>
      <c r="DG36" s="78" t="s">
        <v>140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121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121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141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141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142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142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143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143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144</v>
      </c>
      <c r="C41" s="78" t="s">
        <v>123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144</v>
      </c>
      <c r="DG41" s="78" t="s">
        <v>123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1">
        <v>30100047</v>
      </c>
      <c r="B42" s="124"/>
      <c r="C42" s="78" t="s">
        <v>145</v>
      </c>
      <c r="D42" s="5">
        <v>645</v>
      </c>
      <c r="E42" s="22">
        <v>5.03</v>
      </c>
      <c r="F42" s="23">
        <f t="shared" si="0"/>
        <v>3244.3500000000004</v>
      </c>
      <c r="G42" s="23">
        <f>+'[2]4'!$L$47</f>
        <v>3348.8</v>
      </c>
      <c r="H42" s="23">
        <f t="shared" si="1"/>
        <v>4.6999999999999993</v>
      </c>
      <c r="I42" s="23">
        <f t="shared" si="2"/>
        <v>0</v>
      </c>
      <c r="J42" s="23">
        <f t="shared" si="3"/>
        <v>3249.05</v>
      </c>
      <c r="K42" s="23">
        <f t="shared" si="4"/>
        <v>0.14465766916483275</v>
      </c>
      <c r="L42" s="23">
        <f t="shared" si="5"/>
        <v>0</v>
      </c>
      <c r="M42" s="10">
        <v>0.5</v>
      </c>
      <c r="N42" s="23">
        <f t="shared" si="6"/>
        <v>16.245250000000002</v>
      </c>
      <c r="O42" s="23">
        <f t="shared" si="7"/>
        <v>0.35534233083516725</v>
      </c>
      <c r="P42" s="23">
        <f t="shared" si="8"/>
        <v>0</v>
      </c>
      <c r="Q42" s="7">
        <v>1</v>
      </c>
      <c r="R42" s="6">
        <f t="shared" si="9"/>
        <v>3.24905</v>
      </c>
      <c r="S42" s="5"/>
      <c r="T42" s="5"/>
      <c r="U42" s="5"/>
      <c r="V42" s="5"/>
      <c r="W42" s="5"/>
      <c r="X42" s="5"/>
      <c r="Y42" s="5"/>
      <c r="Z42" s="5"/>
      <c r="AA42" s="5"/>
      <c r="AB42" s="4">
        <v>2.4</v>
      </c>
      <c r="AC42" s="4">
        <v>2.2999999999999998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7"/>
        <v>7.3867745956510356E-2</v>
      </c>
      <c r="BQ42" s="4">
        <f t="shared" si="47"/>
        <v>1589.9606382978727</v>
      </c>
      <c r="BR42" s="4" t="str">
        <f t="shared" si="47"/>
        <v/>
      </c>
      <c r="BS42" s="4">
        <f t="shared" si="47"/>
        <v>0</v>
      </c>
      <c r="BT42" s="4">
        <f t="shared" si="47"/>
        <v>0</v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>
        <f t="shared" si="47"/>
        <v>0</v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>
        <f t="shared" si="45"/>
        <v>0</v>
      </c>
      <c r="CI42" s="4">
        <f t="shared" si="45"/>
        <v>0</v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145</v>
      </c>
      <c r="DH42" s="5">
        <f t="shared" si="13"/>
        <v>645</v>
      </c>
      <c r="DI42" s="24">
        <v>5.03</v>
      </c>
      <c r="DJ42" s="23">
        <f t="shared" si="14"/>
        <v>3244.3500000000004</v>
      </c>
      <c r="DK42" s="23">
        <f t="shared" si="15"/>
        <v>3348.8</v>
      </c>
      <c r="DL42" s="23">
        <f t="shared" si="16"/>
        <v>4.6999999999999993</v>
      </c>
      <c r="DM42" s="23">
        <f t="shared" si="17"/>
        <v>0</v>
      </c>
      <c r="DN42" s="23">
        <f t="shared" si="18"/>
        <v>3249.05</v>
      </c>
      <c r="DO42" s="23">
        <f t="shared" si="19"/>
        <v>0.14465766916483275</v>
      </c>
      <c r="DP42" s="23">
        <f t="shared" si="20"/>
        <v>0</v>
      </c>
      <c r="DQ42" s="10">
        <v>0.5</v>
      </c>
      <c r="DR42" s="23">
        <f t="shared" si="21"/>
        <v>16.245250000000002</v>
      </c>
      <c r="DS42" s="23">
        <f t="shared" si="22"/>
        <v>0.35534233083516725</v>
      </c>
      <c r="DT42" s="23">
        <f t="shared" si="23"/>
        <v>0</v>
      </c>
      <c r="DU42" s="7">
        <v>1</v>
      </c>
      <c r="DV42" s="6">
        <f t="shared" si="24"/>
        <v>3.24905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2.4</v>
      </c>
      <c r="EG42" s="54">
        <f t="shared" si="44"/>
        <v>2.2999999999999998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>
        <f t="shared" si="48"/>
        <v>7.3867745956510356E-2</v>
      </c>
      <c r="FU42" s="4">
        <f t="shared" si="48"/>
        <v>1589.9606382978727</v>
      </c>
      <c r="FV42" s="4" t="str">
        <f t="shared" si="48"/>
        <v/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 t="str">
        <f t="shared" si="48"/>
        <v/>
      </c>
      <c r="GA42" s="4">
        <f t="shared" si="48"/>
        <v>0</v>
      </c>
      <c r="GB42" s="4">
        <f t="shared" si="48"/>
        <v>0</v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>
        <f t="shared" si="46"/>
        <v>0</v>
      </c>
      <c r="GM42" s="4">
        <f t="shared" si="46"/>
        <v>0</v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146</v>
      </c>
      <c r="C43" s="78" t="s">
        <v>147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146</v>
      </c>
      <c r="DG43" s="78" t="s">
        <v>147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148</v>
      </c>
      <c r="C44" s="78" t="s">
        <v>149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148</v>
      </c>
      <c r="DG44" s="78" t="s">
        <v>149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125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125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150</v>
      </c>
      <c r="C46" s="78" t="s">
        <v>125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150</v>
      </c>
      <c r="DG46" s="78" t="s">
        <v>125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123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123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151</v>
      </c>
      <c r="C48" s="78" t="s">
        <v>138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151</v>
      </c>
      <c r="DG48" s="78" t="s">
        <v>138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152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152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153</v>
      </c>
      <c r="C50" s="78" t="s">
        <v>114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153</v>
      </c>
      <c r="DG50" s="78" t="s">
        <v>114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154</v>
      </c>
      <c r="C52" s="78" t="s">
        <v>155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154</v>
      </c>
      <c r="DG52" s="78" t="s">
        <v>155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149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149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156</v>
      </c>
      <c r="C54" s="78" t="s">
        <v>157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156</v>
      </c>
      <c r="DG54" s="78" t="s">
        <v>157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158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158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159</v>
      </c>
      <c r="C56" s="78" t="s">
        <v>155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159</v>
      </c>
      <c r="DG56" s="78" t="s">
        <v>155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160</v>
      </c>
      <c r="C57" s="78" t="s">
        <v>149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160</v>
      </c>
      <c r="DG57" s="78" t="s">
        <v>149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155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155</v>
      </c>
      <c r="DH58" s="5">
        <f t="shared" si="13"/>
        <v>974</v>
      </c>
      <c r="DI58" s="24">
        <v>5.09</v>
      </c>
      <c r="DJ58" s="23">
        <f t="shared" si="14"/>
        <v>4957.66</v>
      </c>
      <c r="DK58" s="23">
        <f t="shared" si="15"/>
        <v>4543.2</v>
      </c>
      <c r="DL58" s="23">
        <f t="shared" si="16"/>
        <v>14.7</v>
      </c>
      <c r="DM58" s="23">
        <f t="shared" si="17"/>
        <v>0</v>
      </c>
      <c r="DN58" s="23">
        <f t="shared" si="18"/>
        <v>4972.3599999999997</v>
      </c>
      <c r="DO58" s="23">
        <f t="shared" si="19"/>
        <v>0.29563426622368455</v>
      </c>
      <c r="DP58" s="23">
        <f t="shared" si="20"/>
        <v>0</v>
      </c>
      <c r="DQ58" s="10">
        <v>1.2</v>
      </c>
      <c r="DR58" s="23">
        <f t="shared" si="21"/>
        <v>59.668319999999994</v>
      </c>
      <c r="DS58" s="23">
        <f t="shared" si="22"/>
        <v>0.90436573377631535</v>
      </c>
      <c r="DT58" s="23">
        <f t="shared" si="23"/>
        <v>0.20111174573039764</v>
      </c>
      <c r="DU58" s="7">
        <v>1</v>
      </c>
      <c r="DV58" s="6">
        <f t="shared" si="24"/>
        <v>4.9723600000000001</v>
      </c>
      <c r="DW58" s="5">
        <f t="shared" si="56"/>
        <v>0</v>
      </c>
      <c r="DX58" s="5">
        <f t="shared" si="56"/>
        <v>0</v>
      </c>
      <c r="DY58" s="5">
        <f t="shared" si="56"/>
        <v>1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4.7</v>
      </c>
      <c r="EG58" s="54">
        <f t="shared" si="56"/>
        <v>5.8</v>
      </c>
      <c r="EH58" s="54">
        <f t="shared" si="56"/>
        <v>0</v>
      </c>
      <c r="EI58" s="54">
        <f t="shared" si="56"/>
        <v>0</v>
      </c>
      <c r="EJ58" s="54">
        <f t="shared" si="56"/>
        <v>4.2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>
        <f t="shared" si="62"/>
        <v>9.4522520493286896E-2</v>
      </c>
      <c r="FU58" s="4">
        <f t="shared" si="62"/>
        <v>1961.8835374149658</v>
      </c>
      <c r="FV58" s="4" t="str">
        <f t="shared" si="62"/>
        <v/>
      </c>
      <c r="FW58" s="4">
        <f t="shared" si="59"/>
        <v>0</v>
      </c>
      <c r="FX58" s="4">
        <f t="shared" si="59"/>
        <v>7.0389111005639187</v>
      </c>
      <c r="FY58" s="4">
        <f t="shared" si="59"/>
        <v>0</v>
      </c>
      <c r="FZ58" s="4">
        <f t="shared" si="59"/>
        <v>0</v>
      </c>
      <c r="GA58" s="4">
        <f t="shared" si="59"/>
        <v>0</v>
      </c>
      <c r="GB58" s="4">
        <f t="shared" si="59"/>
        <v>0</v>
      </c>
      <c r="GC58" s="4" t="str">
        <f t="shared" si="59"/>
        <v/>
      </c>
      <c r="GD58" s="4" t="str">
        <f t="shared" si="59"/>
        <v/>
      </c>
      <c r="GE58" s="4">
        <f t="shared" si="59"/>
        <v>0</v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>
        <f t="shared" si="59"/>
        <v>0</v>
      </c>
      <c r="GM58" s="4">
        <f t="shared" si="63"/>
        <v>0</v>
      </c>
      <c r="GN58" s="4" t="str">
        <f t="shared" si="63"/>
        <v/>
      </c>
      <c r="GO58" s="4" t="str">
        <f t="shared" si="63"/>
        <v/>
      </c>
      <c r="GP58" s="4">
        <f t="shared" si="63"/>
        <v>0</v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161</v>
      </c>
      <c r="C59" s="78" t="s">
        <v>149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161</v>
      </c>
      <c r="DG59" s="78" t="s">
        <v>149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155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155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162</v>
      </c>
      <c r="C61" s="78" t="s">
        <v>123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162</v>
      </c>
      <c r="DG61" s="78" t="s">
        <v>123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138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138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115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115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163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163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164</v>
      </c>
      <c r="C65" s="78" t="s">
        <v>114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164</v>
      </c>
      <c r="DG65" s="78" t="s">
        <v>114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165</v>
      </c>
      <c r="C67" s="78" t="s">
        <v>123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165</v>
      </c>
      <c r="DG67" s="78" t="s">
        <v>123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141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141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157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157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166</v>
      </c>
      <c r="C70" s="38" t="s">
        <v>115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166</v>
      </c>
      <c r="DG70" s="38" t="s">
        <v>115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123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123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167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167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168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168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169</v>
      </c>
      <c r="C74" s="38" t="s">
        <v>115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169</v>
      </c>
      <c r="DG74" s="38" t="s">
        <v>115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123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123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5865.6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167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167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4888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168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168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170</v>
      </c>
      <c r="C78" s="38" t="s">
        <v>171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170</v>
      </c>
      <c r="DG78" s="38" t="s">
        <v>171</v>
      </c>
      <c r="DH78" s="5">
        <f t="shared" si="78"/>
        <v>810</v>
      </c>
      <c r="DI78" s="39">
        <v>10</v>
      </c>
      <c r="DJ78" s="23">
        <f t="shared" si="79"/>
        <v>8100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8100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16.2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0.81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172</v>
      </c>
      <c r="C79" s="81" t="s">
        <v>127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172</v>
      </c>
      <c r="DG79" s="81" t="s">
        <v>127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114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114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173</v>
      </c>
      <c r="C81" s="78" t="s">
        <v>123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173</v>
      </c>
      <c r="DG81" s="78" t="s">
        <v>123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115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115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138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138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174</v>
      </c>
      <c r="C84" s="78" t="s">
        <v>168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174</v>
      </c>
      <c r="DG84" s="78" t="s">
        <v>168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123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123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138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138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115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115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175</v>
      </c>
      <c r="C88" s="78" t="s">
        <v>168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175</v>
      </c>
      <c r="DG88" s="78" t="s">
        <v>168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123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123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138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138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661.2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>
        <f t="shared" si="85"/>
        <v>0</v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115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115</v>
      </c>
      <c r="DH91" s="5">
        <f t="shared" si="78"/>
        <v>427</v>
      </c>
      <c r="DI91" s="24">
        <v>5.05</v>
      </c>
      <c r="DJ91" s="23">
        <f t="shared" si="79"/>
        <v>2156.35</v>
      </c>
      <c r="DK91" s="23">
        <f t="shared" si="80"/>
        <v>2314.2000000000003</v>
      </c>
      <c r="DL91" s="23">
        <f t="shared" si="81"/>
        <v>4.7</v>
      </c>
      <c r="DM91" s="23">
        <f t="shared" si="82"/>
        <v>0</v>
      </c>
      <c r="DN91" s="23">
        <f t="shared" si="83"/>
        <v>2161.0499999999997</v>
      </c>
      <c r="DO91" s="23">
        <f t="shared" si="84"/>
        <v>0.21748686980865786</v>
      </c>
      <c r="DP91" s="23">
        <f t="shared" si="85"/>
        <v>0</v>
      </c>
      <c r="DQ91" s="10">
        <v>0.3</v>
      </c>
      <c r="DR91" s="23">
        <f t="shared" si="86"/>
        <v>6.4831499999999993</v>
      </c>
      <c r="DS91" s="23">
        <f t="shared" si="87"/>
        <v>8.2513130191342127E-2</v>
      </c>
      <c r="DT91" s="23">
        <f t="shared" si="88"/>
        <v>0</v>
      </c>
      <c r="DU91" s="7">
        <v>0.1</v>
      </c>
      <c r="DV91" s="6">
        <f t="shared" si="89"/>
        <v>0.21610499999999999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4.7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>
        <f t="shared" si="99"/>
        <v>0</v>
      </c>
      <c r="FU91" s="4">
        <f t="shared" si="99"/>
        <v>0</v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>
        <f t="shared" si="95"/>
        <v>0</v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2" t="s">
        <v>176</v>
      </c>
      <c r="C92" s="78" t="s">
        <v>114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176</v>
      </c>
      <c r="DG92" s="78" t="s">
        <v>114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115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115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3"/>
      <c r="C94" s="78" t="s">
        <v>112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112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142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142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121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121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177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177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3"/>
      <c r="C98" s="78" t="s">
        <v>138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138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61">
        <v>30100027</v>
      </c>
      <c r="B99" s="124"/>
      <c r="C99" s="78" t="s">
        <v>123</v>
      </c>
      <c r="D99" s="5">
        <v>730</v>
      </c>
      <c r="E99" s="22">
        <v>5.08</v>
      </c>
      <c r="F99" s="23">
        <f t="shared" si="67"/>
        <v>3708.4</v>
      </c>
      <c r="G99" s="23">
        <f>+'[2]4'!$L$6</f>
        <v>3729.6000000000004</v>
      </c>
      <c r="H99" s="23">
        <f t="shared" si="92"/>
        <v>6</v>
      </c>
      <c r="I99" s="23">
        <f t="shared" si="93"/>
        <v>0</v>
      </c>
      <c r="J99" s="23">
        <f t="shared" si="70"/>
        <v>3714.4</v>
      </c>
      <c r="K99" s="23">
        <f t="shared" si="71"/>
        <v>0.16153349127719147</v>
      </c>
      <c r="L99" s="23">
        <f t="shared" si="72"/>
        <v>0</v>
      </c>
      <c r="M99" s="10">
        <v>1</v>
      </c>
      <c r="N99" s="23">
        <f t="shared" si="73"/>
        <v>37.143999999999998</v>
      </c>
      <c r="O99" s="23">
        <f t="shared" si="74"/>
        <v>0.83846650872280848</v>
      </c>
      <c r="P99" s="23">
        <f t="shared" si="75"/>
        <v>0</v>
      </c>
      <c r="Q99" s="7">
        <v>0.1</v>
      </c>
      <c r="R99" s="6">
        <f t="shared" si="76"/>
        <v>0.37144000000000005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4.5</v>
      </c>
      <c r="AE99" s="4">
        <v>1.5</v>
      </c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8"/>
        <v>0</v>
      </c>
      <c r="BQ99" s="4">
        <f t="shared" si="98"/>
        <v>0</v>
      </c>
      <c r="BR99" s="4" t="str">
        <f t="shared" si="98"/>
        <v/>
      </c>
      <c r="BS99" s="4">
        <f t="shared" si="98"/>
        <v>150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77"/>
        <v>0</v>
      </c>
      <c r="CK99" s="4">
        <f t="shared" si="77"/>
        <v>0</v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123</v>
      </c>
      <c r="DH99" s="5">
        <f t="shared" si="78"/>
        <v>730</v>
      </c>
      <c r="DI99" s="24">
        <v>5.08</v>
      </c>
      <c r="DJ99" s="23">
        <f t="shared" si="79"/>
        <v>3708.4</v>
      </c>
      <c r="DK99" s="23">
        <f t="shared" si="80"/>
        <v>3729.6000000000004</v>
      </c>
      <c r="DL99" s="23">
        <f t="shared" si="81"/>
        <v>6</v>
      </c>
      <c r="DM99" s="23">
        <f t="shared" si="82"/>
        <v>0</v>
      </c>
      <c r="DN99" s="23">
        <f t="shared" si="83"/>
        <v>3714.4</v>
      </c>
      <c r="DO99" s="23">
        <f t="shared" si="84"/>
        <v>0.16153349127719147</v>
      </c>
      <c r="DP99" s="23">
        <f t="shared" si="85"/>
        <v>0</v>
      </c>
      <c r="DQ99" s="10">
        <v>1</v>
      </c>
      <c r="DR99" s="23">
        <f t="shared" si="86"/>
        <v>37.143999999999998</v>
      </c>
      <c r="DS99" s="23">
        <f t="shared" si="87"/>
        <v>0.83846650872280848</v>
      </c>
      <c r="DT99" s="23">
        <f t="shared" si="88"/>
        <v>0</v>
      </c>
      <c r="DU99" s="7">
        <v>0.1</v>
      </c>
      <c r="DV99" s="6">
        <f t="shared" si="89"/>
        <v>0.37144000000000005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4.5</v>
      </c>
      <c r="EI99" s="54">
        <f t="shared" si="100"/>
        <v>1.5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>
        <f t="shared" si="99"/>
        <v>0</v>
      </c>
      <c r="FU99" s="4">
        <f t="shared" si="99"/>
        <v>0</v>
      </c>
      <c r="FV99" s="4" t="str">
        <f t="shared" si="99"/>
        <v/>
      </c>
      <c r="FW99" s="4">
        <f t="shared" si="99"/>
        <v>150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91"/>
        <v>0</v>
      </c>
      <c r="GO99" s="4">
        <f t="shared" si="91"/>
        <v>0</v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178</v>
      </c>
      <c r="C100" s="29" t="s">
        <v>141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178</v>
      </c>
      <c r="DG100" s="29" t="s">
        <v>141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138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138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179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179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121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121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180</v>
      </c>
      <c r="C104" s="29" t="s">
        <v>143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180</v>
      </c>
      <c r="DG104" s="29" t="s">
        <v>143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181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181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182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182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183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183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184</v>
      </c>
      <c r="C108" s="29" t="s">
        <v>143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184</v>
      </c>
      <c r="DG108" s="29" t="s">
        <v>143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181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181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182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182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183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183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185</v>
      </c>
      <c r="C112" s="29" t="s">
        <v>186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185</v>
      </c>
      <c r="DG112" s="29" t="s">
        <v>186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158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158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187</v>
      </c>
      <c r="C114" s="29" t="s">
        <v>163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187</v>
      </c>
      <c r="DG114" s="29" t="s">
        <v>163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129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129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188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188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189</v>
      </c>
      <c r="C117" s="29" t="s">
        <v>163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189</v>
      </c>
      <c r="DG117" s="29" t="s">
        <v>163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141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141</v>
      </c>
      <c r="DH118" s="5">
        <f t="shared" si="78"/>
        <v>605</v>
      </c>
      <c r="DI118" s="22">
        <v>5.5</v>
      </c>
      <c r="DJ118" s="23">
        <f t="shared" si="79"/>
        <v>3327.5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3327.5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26.62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0.33274999999999999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188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188</v>
      </c>
      <c r="DH119" s="5">
        <f t="shared" si="78"/>
        <v>63</v>
      </c>
      <c r="DI119" s="22">
        <v>5.05</v>
      </c>
      <c r="DJ119" s="23">
        <f t="shared" si="79"/>
        <v>318.14999999999998</v>
      </c>
      <c r="DK119" s="23">
        <f t="shared" si="80"/>
        <v>3024</v>
      </c>
      <c r="DL119" s="23">
        <f t="shared" si="81"/>
        <v>0</v>
      </c>
      <c r="DM119" s="23">
        <f t="shared" si="82"/>
        <v>0</v>
      </c>
      <c r="DN119" s="23">
        <f t="shared" si="83"/>
        <v>318.14999999999998</v>
      </c>
      <c r="DO119" s="23">
        <f t="shared" si="84"/>
        <v>0</v>
      </c>
      <c r="DP119" s="23">
        <f t="shared" si="85"/>
        <v>0</v>
      </c>
      <c r="DQ119" s="3">
        <v>0.8</v>
      </c>
      <c r="DR119" s="23">
        <f t="shared" si="86"/>
        <v>2.5451999999999999</v>
      </c>
      <c r="DS119" s="23">
        <f t="shared" si="87"/>
        <v>0.8</v>
      </c>
      <c r="DT119" s="23">
        <f t="shared" si="88"/>
        <v>0</v>
      </c>
      <c r="DU119" s="2">
        <v>0.1</v>
      </c>
      <c r="DV119" s="6">
        <f t="shared" si="89"/>
        <v>3.1814999999999996E-2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>
        <f t="shared" si="111"/>
        <v>0</v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>
        <f t="shared" si="111"/>
        <v>0</v>
      </c>
      <c r="FY119" s="4">
        <f t="shared" si="111"/>
        <v>0</v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190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190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191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191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120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120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192</v>
      </c>
      <c r="C123" s="29" t="s">
        <v>147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192</v>
      </c>
      <c r="DG123" s="29" t="s">
        <v>147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121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121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163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163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193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193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194</v>
      </c>
      <c r="C127" s="29" t="s">
        <v>195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194</v>
      </c>
      <c r="DG127" s="29" t="s">
        <v>195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196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196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130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130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193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193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197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197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191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191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120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120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198</v>
      </c>
      <c r="C134" s="29" t="s">
        <v>141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198</v>
      </c>
      <c r="DG134" s="29" t="s">
        <v>141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121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121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199</v>
      </c>
      <c r="C136" s="29" t="s">
        <v>120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199</v>
      </c>
      <c r="DG136" s="29" t="s">
        <v>120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109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109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141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141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200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200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201</v>
      </c>
      <c r="C140" s="30" t="s">
        <v>202</v>
      </c>
      <c r="D140" s="5">
        <v>468</v>
      </c>
      <c r="E140" s="22">
        <v>4.8</v>
      </c>
      <c r="F140" s="23">
        <f t="shared" si="124"/>
        <v>2246.4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2246.4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4.4927999999999999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0.22464000000000001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201</v>
      </c>
      <c r="DG140" s="30" t="s">
        <v>202</v>
      </c>
      <c r="DH140" s="5">
        <f t="shared" si="132"/>
        <v>468</v>
      </c>
      <c r="DI140" s="24">
        <v>4.8</v>
      </c>
      <c r="DJ140" s="23">
        <f t="shared" si="133"/>
        <v>2246.4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2246.4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4.4927999999999999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0.22464000000000001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203</v>
      </c>
      <c r="C141" s="30" t="s">
        <v>204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203</v>
      </c>
      <c r="DG141" s="30" t="s">
        <v>204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205</v>
      </c>
      <c r="C142" s="30" t="s">
        <v>206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205</v>
      </c>
      <c r="DG142" s="30" t="s">
        <v>206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207</v>
      </c>
      <c r="C143" s="30" t="s">
        <v>208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207</v>
      </c>
      <c r="DG143" s="30" t="s">
        <v>208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209</v>
      </c>
      <c r="C144" s="30" t="s">
        <v>210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209</v>
      </c>
      <c r="DG144" s="30" t="s">
        <v>210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211</v>
      </c>
      <c r="C145" s="30" t="s">
        <v>210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211</v>
      </c>
      <c r="DG145" s="30" t="s">
        <v>210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212</v>
      </c>
      <c r="C146" s="30" t="s">
        <v>210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212</v>
      </c>
      <c r="DG146" s="30" t="s">
        <v>210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213</v>
      </c>
      <c r="C147" s="30" t="s">
        <v>214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213</v>
      </c>
      <c r="DG147" s="30" t="s">
        <v>214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215</v>
      </c>
      <c r="C148" s="30" t="s">
        <v>216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215</v>
      </c>
      <c r="DG148" s="30" t="s">
        <v>216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217</v>
      </c>
      <c r="C149" s="30" t="s">
        <v>216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217</v>
      </c>
      <c r="DG149" s="30" t="s">
        <v>216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218</v>
      </c>
      <c r="C150" s="29" t="s">
        <v>219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218</v>
      </c>
      <c r="DG150" s="29" t="s">
        <v>219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220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220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3305</v>
      </c>
      <c r="E152" s="43"/>
      <c r="F152" s="44">
        <f>SUM(F4:F151)</f>
        <v>16553.010000000002</v>
      </c>
      <c r="G152" s="44">
        <f t="shared" ref="G152:J152" si="155">SUM(G4:G151)</f>
        <v>14353.300000000001</v>
      </c>
      <c r="H152" s="44">
        <f t="shared" si="155"/>
        <v>20.799999999999997</v>
      </c>
      <c r="I152" s="44">
        <f t="shared" si="155"/>
        <v>0</v>
      </c>
      <c r="J152" s="44">
        <f t="shared" si="155"/>
        <v>16573.810000000001</v>
      </c>
      <c r="K152" s="44">
        <f>IF(ISERROR(H152/J152*100),"0",(H152/J152*100))</f>
        <v>0.12549920627785641</v>
      </c>
      <c r="L152" s="44">
        <f>IF(ISERROR(I152/G152*100),"0",(I152/G152*100))</f>
        <v>0</v>
      </c>
      <c r="M152" s="45">
        <f>IF(ISERROR(N152/J152*100),"",(N152/J152*100))</f>
        <v>0.50661688531484317</v>
      </c>
      <c r="N152" s="44">
        <f>SUM(N4:N151)</f>
        <v>83.965720000000005</v>
      </c>
      <c r="O152" s="44">
        <f>IF(ISERROR(M152-K152-L152),"0",(M152-K152-L152))</f>
        <v>0.38111767903698679</v>
      </c>
      <c r="P152" s="44">
        <f>(S152+T152+U152+V152+W152+X152+Y152+Z152+AA152)/J152*1000</f>
        <v>0</v>
      </c>
      <c r="Q152" s="46">
        <f>IF(ISERROR(R152/J152*1000),"",(R152/J152*1000))</f>
        <v>0.31442833603136511</v>
      </c>
      <c r="R152" s="44">
        <f>SUM(R4:R151)</f>
        <v>5.2112755000000002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2.4</v>
      </c>
      <c r="AC152" s="44">
        <f t="shared" si="156"/>
        <v>10.899999999999999</v>
      </c>
      <c r="AD152" s="44">
        <f t="shared" si="156"/>
        <v>6</v>
      </c>
      <c r="AE152" s="44">
        <f t="shared" si="156"/>
        <v>1.5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1.4480677647444973E-2</v>
      </c>
      <c r="BQ152" s="47">
        <f t="shared" ref="BQ152:CO152" si="157">IF(ISERROR(AC152/$J$152*100),"",(AC152/$J$152*100))</f>
        <v>6.5766410982145918E-2</v>
      </c>
      <c r="BR152" s="47">
        <f t="shared" si="157"/>
        <v>3.6201694118612439E-2</v>
      </c>
      <c r="BS152" s="47">
        <f t="shared" si="157"/>
        <v>9.0504235296531097E-3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6184</v>
      </c>
      <c r="DI152" s="40"/>
      <c r="DJ152" s="40">
        <f>SUM(DJ4:DJ151)</f>
        <v>35412.670000000006</v>
      </c>
      <c r="DK152" s="40">
        <f>SUM(DK4:DK151)</f>
        <v>35649.5</v>
      </c>
      <c r="DL152" s="40">
        <f t="shared" ref="DL152:DN152" si="172">SUM(DL4:DL151)</f>
        <v>40.200000000000003</v>
      </c>
      <c r="DM152" s="40">
        <f t="shared" si="172"/>
        <v>0</v>
      </c>
      <c r="DN152" s="40">
        <f t="shared" si="172"/>
        <v>35452.870000000003</v>
      </c>
      <c r="DO152" s="40">
        <f>IF(ISERROR(DL152/DN152*100),"",(DL152/DN152*100))</f>
        <v>0.11338997378773567</v>
      </c>
      <c r="DP152" s="40">
        <f>IF(ISERROR(DM152/DK152*100),"",(DM152/DK152*100))</f>
        <v>0</v>
      </c>
      <c r="DQ152" s="41">
        <f>IF(ISERROR(DR152/DN152*100),"",(DR152/DN152*100))</f>
        <v>0.55138664373293322</v>
      </c>
      <c r="DR152" s="40">
        <f>SUM(DR4:DR151)</f>
        <v>195.48238999999998</v>
      </c>
      <c r="DS152" s="40">
        <f>IF(ISERROR(DQ152-DO152-DP152),"",(DQ152-DO152-DP152))</f>
        <v>0.43799666994519754</v>
      </c>
      <c r="DT152" s="40">
        <f t="shared" si="142"/>
        <v>2.8206461141227775E-2</v>
      </c>
      <c r="DU152" s="42">
        <f>IF(ISERROR(DV152/DN152*1000),"",(DV152/DN152*1000))</f>
        <v>0.326470198322449</v>
      </c>
      <c r="DV152" s="40">
        <f>SUM(DV4:DV151)</f>
        <v>11.574305500000003</v>
      </c>
      <c r="DW152" s="40">
        <f>SUM(DW4:DW151)</f>
        <v>0</v>
      </c>
      <c r="DX152" s="40">
        <f t="shared" ref="DX152:FS152" si="173">SUM(DX4:DX151)</f>
        <v>0</v>
      </c>
      <c r="DY152" s="40">
        <f t="shared" si="173"/>
        <v>1</v>
      </c>
      <c r="DZ152" s="40">
        <f t="shared" si="173"/>
        <v>0</v>
      </c>
      <c r="EA152" s="40">
        <f t="shared" si="173"/>
        <v>0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7.1</v>
      </c>
      <c r="EG152" s="40">
        <f t="shared" si="173"/>
        <v>16.7</v>
      </c>
      <c r="EH152" s="40">
        <f t="shared" si="173"/>
        <v>6</v>
      </c>
      <c r="EI152" s="40">
        <f t="shared" si="173"/>
        <v>1.5</v>
      </c>
      <c r="EJ152" s="40">
        <f t="shared" si="173"/>
        <v>4.2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0</v>
      </c>
      <c r="EQ152" s="40">
        <f t="shared" si="173"/>
        <v>0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4.7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2.0026587410271718E-2</v>
      </c>
      <c r="FU152" s="45">
        <f t="shared" si="153"/>
        <v>14727.933557213928</v>
      </c>
      <c r="FV152" s="45" t="str">
        <f t="shared" si="153"/>
        <v/>
      </c>
      <c r="FW152" s="45">
        <f t="shared" si="153"/>
        <v>272.04140997048387</v>
      </c>
      <c r="FX152" s="45">
        <f t="shared" si="153"/>
        <v>2.1485311285584348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0</v>
      </c>
      <c r="GC152" s="45" t="str">
        <f t="shared" si="153"/>
        <v/>
      </c>
      <c r="GD152" s="45" t="str">
        <f t="shared" si="153"/>
        <v/>
      </c>
      <c r="GE152" s="45">
        <f t="shared" si="153"/>
        <v>0</v>
      </c>
      <c r="GF152" s="45" t="str">
        <f t="shared" si="153"/>
        <v/>
      </c>
      <c r="GG152" s="45" t="str">
        <f t="shared" si="151"/>
        <v/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>
        <f t="shared" si="149"/>
        <v>0</v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 t="str">
        <f t="shared" si="149"/>
        <v/>
      </c>
      <c r="GW152" s="45" t="str">
        <f t="shared" si="149"/>
        <v/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>
        <f t="shared" si="106"/>
        <v>0</v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1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221</v>
      </c>
      <c r="B156" s="102"/>
      <c r="C156" s="102"/>
      <c r="D156" s="102"/>
      <c r="BN156" t="s">
        <v>56</v>
      </c>
      <c r="DW156" s="34" t="s">
        <v>12</v>
      </c>
      <c r="DX156" s="73">
        <f>+DW152</f>
        <v>0</v>
      </c>
      <c r="DY156" s="56">
        <f>+DX156/DW153</f>
        <v>0</v>
      </c>
      <c r="EA156" s="74" t="s">
        <v>222</v>
      </c>
      <c r="EB156" s="74" t="s">
        <v>223</v>
      </c>
      <c r="EC156" s="74" t="s">
        <v>224</v>
      </c>
      <c r="ED156" s="74" t="s">
        <v>225</v>
      </c>
      <c r="EE156" s="74" t="s">
        <v>226</v>
      </c>
      <c r="EF156" s="74" t="s">
        <v>227</v>
      </c>
    </row>
    <row r="157" spans="1:215" s="33" customFormat="1" ht="26.25" customHeight="1">
      <c r="A157" s="103" t="s">
        <v>58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59</v>
      </c>
      <c r="G157" s="113" t="s">
        <v>60</v>
      </c>
      <c r="H157" s="115" t="s">
        <v>61</v>
      </c>
      <c r="I157" s="115" t="s">
        <v>62</v>
      </c>
      <c r="J157" s="115" t="s">
        <v>4</v>
      </c>
      <c r="K157" s="132" t="s">
        <v>63</v>
      </c>
      <c r="L157" s="120" t="s">
        <v>64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65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66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67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68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228</v>
      </c>
      <c r="ED157" s="23">
        <f>+DN152</f>
        <v>35452.870000000003</v>
      </c>
      <c r="EE157" s="23">
        <f>+EG152</f>
        <v>16.7</v>
      </c>
      <c r="EF157" s="60">
        <f>+EE157/ED157</f>
        <v>4.7104790105850379E-4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69</v>
      </c>
      <c r="V158" s="34" t="s">
        <v>70</v>
      </c>
      <c r="W158" s="34" t="s">
        <v>71</v>
      </c>
      <c r="X158" s="34" t="s">
        <v>72</v>
      </c>
      <c r="Y158" s="34" t="s">
        <v>73</v>
      </c>
      <c r="Z158" s="34" t="s">
        <v>74</v>
      </c>
      <c r="AA158" s="34" t="s">
        <v>75</v>
      </c>
      <c r="AB158" s="35" t="s">
        <v>76</v>
      </c>
      <c r="AC158" s="25" t="s">
        <v>77</v>
      </c>
      <c r="AD158" s="25" t="s">
        <v>78</v>
      </c>
      <c r="AE158" s="25" t="s">
        <v>79</v>
      </c>
      <c r="AF158" s="35" t="s">
        <v>80</v>
      </c>
      <c r="AG158" s="25" t="s">
        <v>81</v>
      </c>
      <c r="AH158" s="25" t="s">
        <v>82</v>
      </c>
      <c r="AI158" s="35" t="s">
        <v>83</v>
      </c>
      <c r="AJ158" s="35" t="s">
        <v>84</v>
      </c>
      <c r="AK158" s="35" t="s">
        <v>85</v>
      </c>
      <c r="AL158" s="26" t="s">
        <v>86</v>
      </c>
      <c r="AM158" s="25" t="s">
        <v>87</v>
      </c>
      <c r="AN158" s="25" t="s">
        <v>88</v>
      </c>
      <c r="AO158" s="25" t="s">
        <v>89</v>
      </c>
      <c r="AP158" s="35" t="s">
        <v>90</v>
      </c>
      <c r="AQ158" s="36" t="s">
        <v>91</v>
      </c>
      <c r="AR158" s="35" t="s">
        <v>92</v>
      </c>
      <c r="AS158" s="35" t="s">
        <v>93</v>
      </c>
      <c r="AT158" s="35" t="s">
        <v>94</v>
      </c>
      <c r="AU158" s="35" t="s">
        <v>95</v>
      </c>
      <c r="AV158" s="25" t="s">
        <v>96</v>
      </c>
      <c r="AW158" s="25" t="s">
        <v>97</v>
      </c>
      <c r="AX158" s="25" t="s">
        <v>98</v>
      </c>
      <c r="AY158" s="25" t="s">
        <v>99</v>
      </c>
      <c r="AZ158" s="25" t="s">
        <v>100</v>
      </c>
      <c r="BA158" s="25" t="s">
        <v>101</v>
      </c>
      <c r="BB158" s="27" t="s">
        <v>77</v>
      </c>
      <c r="BC158" s="37" t="s">
        <v>78</v>
      </c>
      <c r="BD158" s="37" t="s">
        <v>79</v>
      </c>
      <c r="BE158" s="37" t="s">
        <v>102</v>
      </c>
      <c r="BF158" s="37" t="s">
        <v>88</v>
      </c>
      <c r="BG158" s="37" t="s">
        <v>80</v>
      </c>
      <c r="BH158" s="37" t="s">
        <v>82</v>
      </c>
      <c r="BI158" s="37" t="s">
        <v>103</v>
      </c>
      <c r="BJ158" s="37" t="s">
        <v>84</v>
      </c>
      <c r="BK158" s="37" t="s">
        <v>104</v>
      </c>
      <c r="BL158" s="37" t="s">
        <v>105</v>
      </c>
      <c r="BM158" s="37" t="s">
        <v>81</v>
      </c>
      <c r="BN158" s="37" t="s">
        <v>106</v>
      </c>
      <c r="BO158" s="37" t="s">
        <v>93</v>
      </c>
      <c r="BP158" s="35" t="s">
        <v>76</v>
      </c>
      <c r="BQ158" s="25" t="s">
        <v>77</v>
      </c>
      <c r="BR158" s="25" t="s">
        <v>78</v>
      </c>
      <c r="BS158" s="25" t="s">
        <v>79</v>
      </c>
      <c r="BT158" s="35" t="s">
        <v>80</v>
      </c>
      <c r="BU158" s="25" t="s">
        <v>81</v>
      </c>
      <c r="BV158" s="25" t="s">
        <v>82</v>
      </c>
      <c r="BW158" s="35" t="s">
        <v>83</v>
      </c>
      <c r="BX158" s="35" t="s">
        <v>84</v>
      </c>
      <c r="BY158" s="35" t="s">
        <v>85</v>
      </c>
      <c r="BZ158" s="26" t="s">
        <v>86</v>
      </c>
      <c r="CA158" s="25" t="s">
        <v>87</v>
      </c>
      <c r="CB158" s="25" t="s">
        <v>88</v>
      </c>
      <c r="CC158" s="25" t="s">
        <v>89</v>
      </c>
      <c r="CD158" s="35" t="s">
        <v>90</v>
      </c>
      <c r="CE158" s="36" t="s">
        <v>91</v>
      </c>
      <c r="CF158" s="35" t="s">
        <v>92</v>
      </c>
      <c r="CG158" s="35" t="s">
        <v>93</v>
      </c>
      <c r="CH158" s="35" t="s">
        <v>94</v>
      </c>
      <c r="CI158" s="35" t="s">
        <v>95</v>
      </c>
      <c r="CJ158" s="25" t="s">
        <v>96</v>
      </c>
      <c r="CK158" s="25" t="s">
        <v>97</v>
      </c>
      <c r="CL158" s="25" t="s">
        <v>98</v>
      </c>
      <c r="CM158" s="25" t="s">
        <v>99</v>
      </c>
      <c r="CN158" s="25" t="s">
        <v>100</v>
      </c>
      <c r="CO158" s="25" t="s">
        <v>101</v>
      </c>
      <c r="CP158" s="27" t="s">
        <v>77</v>
      </c>
      <c r="CQ158" s="37" t="s">
        <v>78</v>
      </c>
      <c r="CR158" s="37" t="s">
        <v>79</v>
      </c>
      <c r="CS158" s="37" t="s">
        <v>102</v>
      </c>
      <c r="CT158" s="37" t="s">
        <v>88</v>
      </c>
      <c r="CU158" s="37" t="s">
        <v>80</v>
      </c>
      <c r="CV158" s="37" t="s">
        <v>82</v>
      </c>
      <c r="CW158" s="37" t="s">
        <v>103</v>
      </c>
      <c r="CX158" s="37" t="s">
        <v>84</v>
      </c>
      <c r="CY158" s="37" t="s">
        <v>104</v>
      </c>
      <c r="CZ158" s="37" t="s">
        <v>105</v>
      </c>
      <c r="DA158" s="37" t="s">
        <v>81</v>
      </c>
      <c r="DB158" s="37" t="s">
        <v>106</v>
      </c>
      <c r="DC158" s="37" t="s">
        <v>93</v>
      </c>
      <c r="DW158" s="34" t="s">
        <v>46</v>
      </c>
      <c r="DX158" s="73">
        <f>+EA152</f>
        <v>0</v>
      </c>
      <c r="DY158" s="56">
        <f>+DX158/DW153</f>
        <v>0</v>
      </c>
      <c r="EA158" s="59">
        <v>2</v>
      </c>
      <c r="EB158" s="59" t="s">
        <v>49</v>
      </c>
      <c r="EC158" s="74" t="s">
        <v>229</v>
      </c>
      <c r="ED158" s="23">
        <f>+DN25+DN41+DN47+DN52+DN56+DN58+DN60</f>
        <v>4972.3599999999997</v>
      </c>
      <c r="EE158" s="23">
        <f>+EJ152</f>
        <v>4.2</v>
      </c>
      <c r="EF158" s="60">
        <f>+EE158/ED158</f>
        <v>8.4466933206767017E-4</v>
      </c>
      <c r="EH158" s="57"/>
    </row>
    <row r="159" spans="1:215" s="33" customFormat="1" ht="15.75" hidden="1" customHeight="1">
      <c r="A159" s="61">
        <v>30501005</v>
      </c>
      <c r="B159" s="105" t="s">
        <v>108</v>
      </c>
      <c r="C159" s="83" t="s">
        <v>109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230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231</v>
      </c>
      <c r="ED159" s="23">
        <f>+DN26+DN27+DN46+DN47+DN48+DN49</f>
        <v>0</v>
      </c>
      <c r="EE159" s="23">
        <f>+EN152+EO152</f>
        <v>0</v>
      </c>
      <c r="EF159" s="60" t="e">
        <f t="shared" ref="EF159:EF163" si="185">+EE159/ED159</f>
        <v>#DIV/0!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110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1</v>
      </c>
      <c r="DY160" s="56">
        <f>+DX160/DW153</f>
        <v>1</v>
      </c>
      <c r="DZ160" s="1"/>
      <c r="EA160" s="59">
        <v>4</v>
      </c>
      <c r="EB160" s="59" t="s">
        <v>51</v>
      </c>
      <c r="EC160" s="74" t="s">
        <v>232</v>
      </c>
      <c r="ED160" s="23">
        <f>+DN52+DN53+DN54+DN55+DN56+DN57+DN58+DN59+DN60</f>
        <v>4972.3599999999997</v>
      </c>
      <c r="EE160" s="23">
        <f>+EQ152</f>
        <v>0</v>
      </c>
      <c r="EF160" s="60">
        <f t="shared" si="185"/>
        <v>0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111</v>
      </c>
      <c r="C161" s="78" t="s">
        <v>112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1</v>
      </c>
      <c r="DY161" s="56">
        <f>+DX161/DW153</f>
        <v>1</v>
      </c>
      <c r="EA161" s="59">
        <v>5</v>
      </c>
      <c r="EB161" s="59" t="s">
        <v>52</v>
      </c>
      <c r="EC161" s="74" t="s">
        <v>228</v>
      </c>
      <c r="ED161" s="23">
        <f>+DN152</f>
        <v>35452.870000000003</v>
      </c>
      <c r="EE161" s="23">
        <f>+EF152</f>
        <v>7.1</v>
      </c>
      <c r="EF161" s="60">
        <f t="shared" si="185"/>
        <v>2.0026587410271719E-4</v>
      </c>
    </row>
    <row r="162" spans="1:136" s="1" customFormat="1" ht="15.75" hidden="1" customHeight="1">
      <c r="A162" s="61">
        <v>30100014</v>
      </c>
      <c r="B162" s="123"/>
      <c r="C162" s="78" t="s">
        <v>114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233</v>
      </c>
      <c r="EC162" s="74" t="s">
        <v>228</v>
      </c>
      <c r="ED162" s="23">
        <f>+DN152</f>
        <v>35452.870000000003</v>
      </c>
      <c r="EE162" s="23">
        <f>+DL152-EE157-EE158-EE159-EE160-EE161</f>
        <v>12.200000000000005</v>
      </c>
      <c r="EF162" s="60">
        <f>+EE162/ED162</f>
        <v>3.4411882592297896E-4</v>
      </c>
    </row>
    <row r="163" spans="1:136" s="1" customFormat="1" ht="15.75" hidden="1" customHeight="1">
      <c r="A163" s="61">
        <v>30100010</v>
      </c>
      <c r="B163" s="123"/>
      <c r="C163" s="78" t="s">
        <v>115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234</v>
      </c>
      <c r="EC163" s="101"/>
      <c r="ED163" s="23">
        <f>+DN152</f>
        <v>35452.870000000003</v>
      </c>
      <c r="EE163" s="23">
        <f>+DL152</f>
        <v>40.200000000000003</v>
      </c>
      <c r="EF163" s="60">
        <f t="shared" si="185"/>
        <v>1.1338997378773567E-3</v>
      </c>
    </row>
    <row r="164" spans="1:136" s="1" customFormat="1" ht="15.75" hidden="1" customHeight="1">
      <c r="A164" s="61">
        <v>30100013</v>
      </c>
      <c r="B164" s="123"/>
      <c r="C164" s="78" t="s">
        <v>116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117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118</v>
      </c>
      <c r="C166" s="78" t="s">
        <v>119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>
      <c r="A167" s="61">
        <v>30100017</v>
      </c>
      <c r="B167" s="123"/>
      <c r="C167" s="78" t="s">
        <v>120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>
      <c r="A168" s="61">
        <v>30100015</v>
      </c>
      <c r="B168" s="124"/>
      <c r="C168" s="78" t="s">
        <v>121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>
      <c r="A169" s="61">
        <v>30100031</v>
      </c>
      <c r="B169" s="138" t="s">
        <v>122</v>
      </c>
      <c r="C169" s="78" t="s">
        <v>117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>
      <c r="A170" s="61">
        <v>30100033</v>
      </c>
      <c r="B170" s="138"/>
      <c r="C170" s="78" t="s">
        <v>123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>
      <c r="A171" s="61">
        <v>30100062</v>
      </c>
      <c r="B171" s="138"/>
      <c r="C171" s="78" t="s">
        <v>124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>
      <c r="A172" s="61">
        <v>30100032</v>
      </c>
      <c r="B172" s="138"/>
      <c r="C172" s="78" t="s">
        <v>125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>
      <c r="A173" s="61">
        <v>30100035</v>
      </c>
      <c r="B173" s="122" t="s">
        <v>126</v>
      </c>
      <c r="C173" s="78" t="s">
        <v>125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>
      <c r="A174" s="61">
        <v>30100036</v>
      </c>
      <c r="B174" s="123"/>
      <c r="C174" s="78" t="s">
        <v>127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>
      <c r="A175" s="61">
        <v>30100034</v>
      </c>
      <c r="B175" s="124"/>
      <c r="C175" s="78" t="s">
        <v>115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>
      <c r="A176" s="61">
        <v>30100019</v>
      </c>
      <c r="B176" s="122" t="s">
        <v>128</v>
      </c>
      <c r="C176" s="78" t="s">
        <v>129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>
      <c r="A177" s="61">
        <v>30100020</v>
      </c>
      <c r="B177" s="123"/>
      <c r="C177" s="78" t="s">
        <v>130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>
      <c r="A178" s="61">
        <v>30100021</v>
      </c>
      <c r="B178" s="123"/>
      <c r="C178" s="78" t="s">
        <v>131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>
      <c r="A179" s="61">
        <v>30100018</v>
      </c>
      <c r="B179" s="124"/>
      <c r="C179" s="78" t="s">
        <v>110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>
      <c r="A180" s="61">
        <v>30100030</v>
      </c>
      <c r="B180" s="81" t="s">
        <v>132</v>
      </c>
      <c r="C180" s="78" t="s">
        <v>133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>
      <c r="A181" s="61">
        <v>30100038</v>
      </c>
      <c r="B181" s="138" t="s">
        <v>134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>
      <c r="A183" s="61">
        <v>30100040</v>
      </c>
      <c r="B183" s="139" t="s">
        <v>135</v>
      </c>
      <c r="C183" s="78" t="s">
        <v>136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>
      <c r="A184" s="61">
        <v>30100039</v>
      </c>
      <c r="B184" s="140"/>
      <c r="C184" s="78" t="s">
        <v>115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>
      <c r="A185" s="61">
        <v>30100042</v>
      </c>
      <c r="B185" s="140"/>
      <c r="C185" s="78" t="s">
        <v>127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>
      <c r="A186" s="61">
        <v>30100041</v>
      </c>
      <c r="B186" s="141"/>
      <c r="C186" s="78" t="s">
        <v>125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>
      <c r="A187" s="61">
        <v>30100046</v>
      </c>
      <c r="B187" s="122" t="s">
        <v>137</v>
      </c>
      <c r="C187" s="78" t="s">
        <v>116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>
      <c r="A188" s="61">
        <v>30100045</v>
      </c>
      <c r="B188" s="123"/>
      <c r="C188" s="78" t="s">
        <v>112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>
      <c r="A189" s="61">
        <v>30100044</v>
      </c>
      <c r="B189" s="123"/>
      <c r="C189" s="78" t="s">
        <v>127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>
      <c r="A190" s="61">
        <v>30100043</v>
      </c>
      <c r="B190" s="124"/>
      <c r="C190" s="78" t="s">
        <v>138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139</v>
      </c>
      <c r="C191" s="78" t="s">
        <v>140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121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141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142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143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>
      <c r="A196" s="61">
        <v>30100048</v>
      </c>
      <c r="B196" s="122" t="s">
        <v>144</v>
      </c>
      <c r="C196" s="78" t="s">
        <v>123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>
      <c r="A197" s="61">
        <v>30100047</v>
      </c>
      <c r="B197" s="124"/>
      <c r="C197" s="78" t="s">
        <v>145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>
      <c r="A198" s="61">
        <v>30100064</v>
      </c>
      <c r="B198" s="79" t="s">
        <v>146</v>
      </c>
      <c r="C198" s="78" t="s">
        <v>147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>
      <c r="A199" s="61">
        <v>30100049</v>
      </c>
      <c r="B199" s="122" t="s">
        <v>148</v>
      </c>
      <c r="C199" s="78" t="s">
        <v>149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>
      <c r="A200" s="61">
        <v>30100050</v>
      </c>
      <c r="B200" s="123"/>
      <c r="C200" s="78" t="s">
        <v>125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61">
        <v>30100051</v>
      </c>
      <c r="B201" s="122" t="s">
        <v>150</v>
      </c>
      <c r="C201" s="78" t="s">
        <v>125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61">
        <v>30100052</v>
      </c>
      <c r="B202" s="124"/>
      <c r="C202" s="78" t="s">
        <v>123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>
      <c r="A203" s="61">
        <v>30100001</v>
      </c>
      <c r="B203" s="123" t="s">
        <v>151</v>
      </c>
      <c r="C203" s="78" t="s">
        <v>138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>
      <c r="A204" s="61">
        <v>30100002</v>
      </c>
      <c r="B204" s="124"/>
      <c r="C204" s="78" t="s">
        <v>152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>
      <c r="A205" s="61">
        <v>30101068</v>
      </c>
      <c r="B205" s="123" t="s">
        <v>153</v>
      </c>
      <c r="C205" s="78" t="s">
        <v>114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>
      <c r="A207" s="61">
        <v>30200006</v>
      </c>
      <c r="B207" s="122" t="s">
        <v>154</v>
      </c>
      <c r="C207" s="78" t="s">
        <v>155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>
      <c r="A208" s="61">
        <v>30200005</v>
      </c>
      <c r="B208" s="124"/>
      <c r="C208" s="78" t="s">
        <v>149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156</v>
      </c>
      <c r="C209" s="78" t="s">
        <v>157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158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159</v>
      </c>
      <c r="C211" s="78" t="s">
        <v>155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2" t="s">
        <v>160</v>
      </c>
      <c r="C212" s="78" t="s">
        <v>149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1">
        <v>30200002</v>
      </c>
      <c r="B213" s="124"/>
      <c r="C213" s="78" t="s">
        <v>155</v>
      </c>
      <c r="D213" s="5">
        <v>974</v>
      </c>
      <c r="E213" s="22">
        <v>5.09</v>
      </c>
      <c r="F213" s="23">
        <f t="shared" si="174"/>
        <v>4957.66</v>
      </c>
      <c r="G213" s="23">
        <f>+'[2]4'!$L$118</f>
        <v>4543.2</v>
      </c>
      <c r="H213" s="23">
        <f t="shared" si="186"/>
        <v>14.7</v>
      </c>
      <c r="I213" s="23">
        <f t="shared" si="187"/>
        <v>0</v>
      </c>
      <c r="J213" s="23">
        <f t="shared" si="177"/>
        <v>4972.3599999999997</v>
      </c>
      <c r="K213" s="23">
        <f t="shared" si="178"/>
        <v>0.29563426622368455</v>
      </c>
      <c r="L213" s="23">
        <f t="shared" si="179"/>
        <v>0</v>
      </c>
      <c r="M213" s="10">
        <v>1.2</v>
      </c>
      <c r="N213" s="23">
        <f t="shared" si="188"/>
        <v>59.668319999999994</v>
      </c>
      <c r="O213" s="23">
        <f t="shared" si="189"/>
        <v>0.90436573377631535</v>
      </c>
      <c r="P213" s="23">
        <f t="shared" si="180"/>
        <v>0.20111174573039764</v>
      </c>
      <c r="Q213" s="7">
        <v>1</v>
      </c>
      <c r="R213" s="6">
        <f t="shared" si="181"/>
        <v>4.9723600000000001</v>
      </c>
      <c r="S213" s="5"/>
      <c r="T213" s="5"/>
      <c r="U213" s="5">
        <v>1</v>
      </c>
      <c r="V213" s="5"/>
      <c r="W213" s="5"/>
      <c r="X213" s="5"/>
      <c r="Y213" s="5"/>
      <c r="Z213" s="5"/>
      <c r="AA213" s="5"/>
      <c r="AB213" s="4">
        <v>4.7</v>
      </c>
      <c r="AC213" s="4">
        <v>5.8</v>
      </c>
      <c r="AD213" s="4"/>
      <c r="AE213" s="4"/>
      <c r="AF213" s="4">
        <v>4.2</v>
      </c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9.4522520493286896E-2</v>
      </c>
      <c r="BQ213" s="4">
        <f t="shared" si="198"/>
        <v>1961.8835374149658</v>
      </c>
      <c r="BR213" s="4" t="str">
        <f t="shared" si="198"/>
        <v/>
      </c>
      <c r="BS213" s="4">
        <f t="shared" si="197"/>
        <v>0</v>
      </c>
      <c r="BT213" s="4">
        <f t="shared" si="197"/>
        <v>7.0389111005639187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 t="str">
        <f t="shared" si="197"/>
        <v/>
      </c>
      <c r="BZ213" s="4" t="str">
        <f t="shared" si="197"/>
        <v/>
      </c>
      <c r="CA213" s="4">
        <f t="shared" si="197"/>
        <v>0</v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161</v>
      </c>
      <c r="C214" s="78" t="s">
        <v>149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155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2" t="s">
        <v>162</v>
      </c>
      <c r="C216" s="78" t="s">
        <v>123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138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115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163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164</v>
      </c>
      <c r="C220" s="78" t="s">
        <v>114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4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2" t="s">
        <v>165</v>
      </c>
      <c r="C222" s="78" t="s">
        <v>123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3"/>
      <c r="C223" s="78" t="s">
        <v>141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157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166</v>
      </c>
      <c r="C225" s="38" t="s">
        <v>115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123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23"/>
      <c r="C227" s="38" t="s">
        <v>167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168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2" t="s">
        <v>169</v>
      </c>
      <c r="C229" s="38" t="s">
        <v>115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123</v>
      </c>
      <c r="D230" s="5"/>
      <c r="E230" s="53">
        <v>10</v>
      </c>
      <c r="F230" s="23">
        <f t="shared" si="200"/>
        <v>0</v>
      </c>
      <c r="G230" s="23">
        <f>+'[2]4'!$L$70</f>
        <v>5865.6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3"/>
      <c r="C231" s="38" t="s">
        <v>167</v>
      </c>
      <c r="D231" s="5"/>
      <c r="E231" s="53">
        <v>10</v>
      </c>
      <c r="F231" s="23">
        <f t="shared" si="200"/>
        <v>0</v>
      </c>
      <c r="G231" s="23">
        <f>+'[2]4'!$L$71</f>
        <v>4888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4"/>
      <c r="C232" s="38" t="s">
        <v>168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79" t="s">
        <v>170</v>
      </c>
      <c r="C233" s="38" t="s">
        <v>171</v>
      </c>
      <c r="D233" s="5">
        <v>810</v>
      </c>
      <c r="E233" s="53">
        <v>10</v>
      </c>
      <c r="F233" s="23">
        <f t="shared" si="200"/>
        <v>8100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8100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16.2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0.81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22" t="s">
        <v>172</v>
      </c>
      <c r="C234" s="81" t="s">
        <v>127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4"/>
      <c r="C235" s="78" t="s">
        <v>114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173</v>
      </c>
      <c r="C236" s="78" t="s">
        <v>123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3"/>
      <c r="C237" s="78" t="s">
        <v>115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138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174</v>
      </c>
      <c r="C239" s="78" t="s">
        <v>168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123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138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115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175</v>
      </c>
      <c r="C243" s="78" t="s">
        <v>168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3"/>
      <c r="C244" s="78" t="s">
        <v>123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138</v>
      </c>
      <c r="D245" s="5"/>
      <c r="E245" s="22">
        <v>5.05</v>
      </c>
      <c r="F245" s="23">
        <f t="shared" si="200"/>
        <v>0</v>
      </c>
      <c r="G245" s="23">
        <f>+'[2]4'!$L$125</f>
        <v>661.2</v>
      </c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1">
        <v>30400019</v>
      </c>
      <c r="B246" s="124"/>
      <c r="C246" s="78" t="s">
        <v>115</v>
      </c>
      <c r="D246" s="5">
        <v>427</v>
      </c>
      <c r="E246" s="22">
        <v>5.05</v>
      </c>
      <c r="F246" s="23">
        <f t="shared" si="200"/>
        <v>2156.35</v>
      </c>
      <c r="G246" s="23">
        <f>+'[2]4'!$L$124</f>
        <v>2314.2000000000003</v>
      </c>
      <c r="H246" s="23">
        <f t="shared" si="207"/>
        <v>4.7</v>
      </c>
      <c r="I246" s="23">
        <f t="shared" si="208"/>
        <v>0</v>
      </c>
      <c r="J246" s="23">
        <f t="shared" si="201"/>
        <v>2161.0499999999997</v>
      </c>
      <c r="K246" s="23">
        <f t="shared" si="202"/>
        <v>0.21748686980865786</v>
      </c>
      <c r="L246" s="23">
        <f t="shared" si="203"/>
        <v>0</v>
      </c>
      <c r="M246" s="10">
        <v>0.3</v>
      </c>
      <c r="N246" s="23">
        <f t="shared" si="209"/>
        <v>6.4831499999999993</v>
      </c>
      <c r="O246" s="23">
        <f t="shared" si="210"/>
        <v>8.2513130191342127E-2</v>
      </c>
      <c r="P246" s="23">
        <f t="shared" si="204"/>
        <v>0</v>
      </c>
      <c r="Q246" s="7">
        <v>0.1</v>
      </c>
      <c r="R246" s="6">
        <f t="shared" si="205"/>
        <v>0.21610499999999999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v>4.7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3"/>
        <v>0</v>
      </c>
      <c r="BQ246" s="4">
        <f t="shared" si="213"/>
        <v>0</v>
      </c>
      <c r="BR246" s="4" t="str">
        <f t="shared" si="213"/>
        <v/>
      </c>
      <c r="BS246" s="4">
        <f t="shared" si="213"/>
        <v>0</v>
      </c>
      <c r="BT246" s="4">
        <f t="shared" si="213"/>
        <v>0</v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>
        <f t="shared" si="212"/>
        <v>0</v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>
        <f t="shared" si="211"/>
        <v>0</v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176</v>
      </c>
      <c r="C247" s="78" t="s">
        <v>114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115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112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142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121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177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138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123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178</v>
      </c>
      <c r="C255" s="29" t="s">
        <v>141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138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>
      <c r="A257" s="61">
        <v>30100057</v>
      </c>
      <c r="B257" s="123"/>
      <c r="C257" s="29" t="s">
        <v>179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>
      <c r="A258" s="61">
        <v>30100058</v>
      </c>
      <c r="B258" s="124"/>
      <c r="C258" s="29" t="s">
        <v>121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>
      <c r="A259" s="69">
        <v>30500001</v>
      </c>
      <c r="B259" s="122" t="s">
        <v>180</v>
      </c>
      <c r="C259" s="29" t="s">
        <v>143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>
      <c r="A260" s="69">
        <v>30500002</v>
      </c>
      <c r="B260" s="123"/>
      <c r="C260" s="29" t="s">
        <v>181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>
      <c r="A261" s="69">
        <v>30500003</v>
      </c>
      <c r="B261" s="123"/>
      <c r="C261" s="29" t="s">
        <v>182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>
      <c r="A262" s="69">
        <v>30500004</v>
      </c>
      <c r="B262" s="124"/>
      <c r="C262" s="29" t="s">
        <v>183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>
      <c r="A263" s="69">
        <v>30700005</v>
      </c>
      <c r="B263" s="122" t="s">
        <v>184</v>
      </c>
      <c r="C263" s="29" t="s">
        <v>143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>
      <c r="A264" s="69">
        <v>30700002</v>
      </c>
      <c r="B264" s="123"/>
      <c r="C264" s="29" t="s">
        <v>181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>
      <c r="A265" s="69">
        <v>30700003</v>
      </c>
      <c r="B265" s="123"/>
      <c r="C265" s="29" t="s">
        <v>182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>
      <c r="A266" s="69">
        <v>30700004</v>
      </c>
      <c r="B266" s="124"/>
      <c r="C266" s="29" t="s">
        <v>183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>
      <c r="A267" s="61">
        <v>30600009</v>
      </c>
      <c r="B267" s="122" t="s">
        <v>185</v>
      </c>
      <c r="C267" s="29" t="s">
        <v>186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>
      <c r="A268" s="61">
        <v>30600010</v>
      </c>
      <c r="B268" s="124"/>
      <c r="C268" s="29" t="s">
        <v>158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>
      <c r="A269" s="61">
        <v>30400026</v>
      </c>
      <c r="B269" s="122" t="s">
        <v>187</v>
      </c>
      <c r="C269" s="29" t="s">
        <v>163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>
      <c r="A270" s="61">
        <v>30400027</v>
      </c>
      <c r="B270" s="123"/>
      <c r="C270" s="29" t="s">
        <v>129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>
      <c r="A271" s="61">
        <v>30400028</v>
      </c>
      <c r="B271" s="124"/>
      <c r="C271" s="29" t="s">
        <v>188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189</v>
      </c>
      <c r="C272" s="29" t="s">
        <v>163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customHeight="1">
      <c r="A273" s="61">
        <v>30400003</v>
      </c>
      <c r="B273" s="123"/>
      <c r="C273" s="29" t="s">
        <v>141</v>
      </c>
      <c r="D273" s="5">
        <v>605</v>
      </c>
      <c r="E273" s="22">
        <v>5.05</v>
      </c>
      <c r="F273" s="23">
        <f t="shared" si="200"/>
        <v>3055.25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3055.25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24.442000000000004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0.30552500000000005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customHeight="1">
      <c r="A274" s="61">
        <v>30400005</v>
      </c>
      <c r="B274" s="124"/>
      <c r="C274" s="29" t="s">
        <v>188</v>
      </c>
      <c r="D274" s="5">
        <v>63</v>
      </c>
      <c r="E274" s="22">
        <v>5.05</v>
      </c>
      <c r="F274" s="23">
        <f t="shared" si="200"/>
        <v>318.14999999999998</v>
      </c>
      <c r="G274" s="43">
        <f>+'[2]4'!$L$86</f>
        <v>3024</v>
      </c>
      <c r="H274" s="23">
        <f t="shared" si="207"/>
        <v>0</v>
      </c>
      <c r="I274" s="23">
        <f t="shared" si="208"/>
        <v>0</v>
      </c>
      <c r="J274" s="23">
        <f t="shared" si="201"/>
        <v>318.14999999999998</v>
      </c>
      <c r="K274" s="23">
        <f t="shared" si="202"/>
        <v>0</v>
      </c>
      <c r="L274" s="23">
        <f t="shared" si="203"/>
        <v>0</v>
      </c>
      <c r="M274" s="3">
        <v>0.8</v>
      </c>
      <c r="N274" s="23">
        <f t="shared" si="209"/>
        <v>2.5451999999999999</v>
      </c>
      <c r="O274" s="23">
        <f t="shared" si="210"/>
        <v>0.8</v>
      </c>
      <c r="P274" s="23">
        <f t="shared" si="204"/>
        <v>0</v>
      </c>
      <c r="Q274" s="2">
        <v>0.1</v>
      </c>
      <c r="R274" s="6">
        <f t="shared" si="205"/>
        <v>3.1814999999999996E-2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>
      <c r="A275" s="61">
        <v>30300005</v>
      </c>
      <c r="B275" s="122" t="s">
        <v>190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>
      <c r="A276" s="61">
        <v>30300004</v>
      </c>
      <c r="B276" s="123"/>
      <c r="C276" s="29" t="s">
        <v>191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>
      <c r="A277" s="61">
        <v>30300006</v>
      </c>
      <c r="B277" s="124"/>
      <c r="C277" s="29" t="s">
        <v>120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192</v>
      </c>
      <c r="C278" s="29" t="s">
        <v>147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121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163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193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>
      <c r="A282" s="71">
        <v>30700007</v>
      </c>
      <c r="B282" s="122" t="s">
        <v>194</v>
      </c>
      <c r="C282" s="29" t="s">
        <v>195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>
      <c r="A283" s="71">
        <v>30700006</v>
      </c>
      <c r="B283" s="123"/>
      <c r="C283" s="29" t="s">
        <v>196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>
      <c r="A284" s="71">
        <v>30700008</v>
      </c>
      <c r="B284" s="123"/>
      <c r="C284" s="29" t="s">
        <v>130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>
      <c r="A285" s="71">
        <v>30700009</v>
      </c>
      <c r="B285" s="124"/>
      <c r="C285" s="29" t="s">
        <v>193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>
      <c r="A286" s="61">
        <v>30300002</v>
      </c>
      <c r="B286" s="122" t="s">
        <v>197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>
      <c r="A287" s="61">
        <v>30300001</v>
      </c>
      <c r="B287" s="123"/>
      <c r="C287" s="29" t="s">
        <v>191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120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198</v>
      </c>
      <c r="C289" s="29" t="s">
        <v>141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121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199</v>
      </c>
      <c r="C291" s="29" t="s">
        <v>120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109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141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200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201</v>
      </c>
      <c r="C295" s="30" t="s">
        <v>202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203</v>
      </c>
      <c r="C296" s="30" t="s">
        <v>204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205</v>
      </c>
      <c r="C297" s="30" t="s">
        <v>206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207</v>
      </c>
      <c r="C298" s="30" t="s">
        <v>208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209</v>
      </c>
      <c r="C299" s="30" t="s">
        <v>210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211</v>
      </c>
      <c r="C300" s="30" t="s">
        <v>210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212</v>
      </c>
      <c r="C301" s="30" t="s">
        <v>210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213</v>
      </c>
      <c r="C302" s="30" t="s">
        <v>214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215</v>
      </c>
      <c r="C303" s="30" t="s">
        <v>216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235</v>
      </c>
      <c r="C304" s="30" t="s">
        <v>216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218</v>
      </c>
      <c r="C305" s="29" t="s">
        <v>219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220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2879</v>
      </c>
      <c r="E307" s="43"/>
      <c r="F307" s="44">
        <f>SUM(F159:F306)</f>
        <v>18587.410000000003</v>
      </c>
      <c r="G307" s="44">
        <f t="shared" ref="G307:J307" si="233">SUM(G159:G306)</f>
        <v>21296.2</v>
      </c>
      <c r="H307" s="44">
        <f t="shared" si="233"/>
        <v>19.399999999999999</v>
      </c>
      <c r="I307" s="44">
        <f t="shared" si="233"/>
        <v>0</v>
      </c>
      <c r="J307" s="44">
        <f t="shared" si="233"/>
        <v>18606.810000000001</v>
      </c>
      <c r="K307" s="44">
        <f>IF(ISERROR(H307/J307*100),"0",(H307/J307*100))</f>
        <v>0.10426290159355632</v>
      </c>
      <c r="L307" s="44">
        <f>IF(ISERROR(I307/G307*100),"0",(I307/G307*100))</f>
        <v>0</v>
      </c>
      <c r="M307" s="45">
        <f>IF(ISERROR(N307/J307*100),"",(N307/J307*100))</f>
        <v>0.58762716446290353</v>
      </c>
      <c r="N307" s="44">
        <f>SUM(N159:N306)</f>
        <v>109.33866999999999</v>
      </c>
      <c r="O307" s="44">
        <f>IF(ISERROR(M307-K307-L307),"0",(M307-K307-L307))</f>
        <v>0.48336426286934719</v>
      </c>
      <c r="P307" s="44">
        <f>(S307+T307+U307+V307+W307+X307+Y307+Z307+AA307)/J307*1000</f>
        <v>5.3743763708018727E-2</v>
      </c>
      <c r="Q307" s="46">
        <f>IF(ISERROR(R307/J307*1000),"",(R307/J307*1000))</f>
        <v>0.34051000682008364</v>
      </c>
      <c r="R307" s="44">
        <f>SUM(R159:R306)</f>
        <v>6.3358050000000006</v>
      </c>
      <c r="S307" s="44">
        <f t="shared" ref="S307:BO307" si="234">SUM(S159:S306)</f>
        <v>0</v>
      </c>
      <c r="T307" s="44">
        <f t="shared" si="234"/>
        <v>0</v>
      </c>
      <c r="U307" s="44">
        <f t="shared" si="234"/>
        <v>1</v>
      </c>
      <c r="V307" s="44">
        <f t="shared" si="234"/>
        <v>0</v>
      </c>
      <c r="W307" s="44">
        <f t="shared" si="234"/>
        <v>0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4.7</v>
      </c>
      <c r="AC307" s="44">
        <f t="shared" si="234"/>
        <v>5.8</v>
      </c>
      <c r="AD307" s="44">
        <f t="shared" si="234"/>
        <v>0</v>
      </c>
      <c r="AE307" s="44">
        <f t="shared" si="234"/>
        <v>0</v>
      </c>
      <c r="AF307" s="44">
        <f t="shared" si="234"/>
        <v>4.2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0</v>
      </c>
      <c r="AM307" s="44">
        <f t="shared" si="234"/>
        <v>0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4.7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2.5259568942768804E-2</v>
      </c>
      <c r="BQ307" s="47">
        <f>IF(ISERROR(AC307/$J$307*100),"",(AC307/$J$307*100))</f>
        <v>3.1171382950650861E-2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2.2572380757367866E-2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0</v>
      </c>
      <c r="CA307" s="47">
        <f t="shared" si="235"/>
        <v>0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2.5259568942768804E-2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2017-04-06T01:49:40Z</dcterms:modified>
</cp:coreProperties>
</file>