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G307" s="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G149"/>
  <c r="DK149" s="1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G148"/>
  <c r="DK148" s="1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G16"/>
  <c r="DK16" s="1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G15"/>
  <c r="DK15" s="1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P15"/>
  <c r="FT15"/>
  <c r="FU15"/>
  <c r="FV15"/>
  <c r="FX15"/>
  <c r="FZ15"/>
  <c r="GB15"/>
  <c r="K16"/>
  <c r="DO16"/>
  <c r="DP16"/>
  <c r="FT16"/>
  <c r="FU16"/>
  <c r="FV16"/>
  <c r="FX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P148"/>
  <c r="FT148"/>
  <c r="FU148"/>
  <c r="FV148"/>
  <c r="FX148"/>
  <c r="FZ148"/>
  <c r="GB148"/>
  <c r="K149"/>
  <c r="DO149"/>
  <c r="DP149"/>
  <c r="FT149"/>
  <c r="FU149"/>
  <c r="FV149"/>
  <c r="FX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7" i="86"/>
  <c r="B8" s="1"/>
  <c r="C7"/>
  <c r="C8" s="1"/>
  <c r="BQ306" i="87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49"/>
  <c r="FY149" s="1"/>
  <c r="DS148"/>
  <c r="FY148" s="1"/>
  <c r="DS95"/>
  <c r="FY95" s="1"/>
  <c r="DS94"/>
  <c r="FY94" s="1"/>
  <c r="DK152"/>
  <c r="DP152" s="1"/>
  <c r="FV152" s="1"/>
  <c r="DY156"/>
  <c r="EE162"/>
  <c r="DS42"/>
  <c r="FY42" s="1"/>
  <c r="DS16"/>
  <c r="FY16" s="1"/>
  <c r="DS15"/>
  <c r="FY15" s="1"/>
  <c r="DS7"/>
  <c r="FY7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<sst xmlns="http://schemas.openxmlformats.org/spreadsheetml/2006/main" count="1016" uniqueCount="409">
  <si>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</si>
  <si>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</si>
  <si>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</si>
  <si>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</si>
  <si>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</si>
  <si>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</si>
  <si>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</si>
  <si>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</si>
  <si>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</si>
  <si>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</si>
  <si>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</si>
  <si>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</si>
  <si>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</si>
  <si>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</si>
  <si>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</si>
  <si>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</si>
  <si>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</si>
  <si>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</si>
  <si>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</si>
  <si>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</si>
  <si>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</si>
  <si>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</si>
  <si>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</si>
  <si>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</si>
  <si>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</si>
  <si>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</si>
  <si>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</si>
  <si>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</si>
  <si>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</si>
  <si>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</si>
  <si>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</si>
  <si>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</si>
  <si>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</si>
  <si>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</si>
  <si>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</si>
  <si>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</si>
  <si>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</si>
  <si>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</si>
  <si>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</si>
  <si>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</si>
  <si>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</si>
  <si>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</si>
  <si>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</si>
  <si>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</si>
  <si>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</si>
  <si>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</si>
  <si>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</si>
  <si>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</si>
  <si>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</si>
  <si>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</si>
  <si>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</si>
  <si>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</si>
  <si>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</si>
  <si>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</si>
  <si>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</si>
  <si>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</si>
  <si>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45g果肉青提</t>
    <phoneticPr fontId="1" type="noConversion"/>
  </si>
  <si>
    <t>气泡、杂物、日期不良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</si>
  <si>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</si>
  <si>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</si>
  <si>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</si>
  <si>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</si>
  <si>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</si>
  <si>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</si>
  <si>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</si>
  <si>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</si>
  <si>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</si>
  <si>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</si>
  <si>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</si>
  <si>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</si>
  <si>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</si>
  <si>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</si>
  <si>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</si>
  <si>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</si>
  <si>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</si>
  <si>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</si>
  <si>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</si>
  <si>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</si>
  <si>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</si>
  <si>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</si>
  <si>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</si>
  <si>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</si>
  <si>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</si>
  <si>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</si>
  <si>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</si>
  <si>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</si>
  <si>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</si>
  <si>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</si>
  <si>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</si>
  <si>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</si>
  <si>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</si>
  <si>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</si>
  <si>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</si>
  <si>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</si>
  <si>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</si>
  <si>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</si>
  <si>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</si>
  <si>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</si>
  <si>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</si>
  <si>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</si>
  <si>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</si>
  <si>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</si>
  <si>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</si>
  <si>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</si>
  <si>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</si>
  <si>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</si>
  <si>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</si>
  <si>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</si>
  <si>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</si>
  <si>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</si>
  <si>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</si>
  <si>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</si>
  <si>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</si>
  <si>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</si>
  <si>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</si>
  <si>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</si>
  <si>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</si>
  <si>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</si>
  <si>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</si>
  <si>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</si>
  <si>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</si>
  <si>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</si>
  <si>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</si>
  <si>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</si>
  <si>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</si>
  <si>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</si>
  <si>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</si>
  <si>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</si>
  <si>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</si>
  <si>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</si>
  <si>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</si>
  <si>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</si>
  <si>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</si>
  <si>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</si>
  <si>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</si>
  <si>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</si>
  <si>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</si>
  <si>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</si>
  <si>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</si>
  <si>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</si>
  <si>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</si>
  <si>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</si>
  <si>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</si>
  <si>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</si>
  <si>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</si>
  <si>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</si>
  <si>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</si>
  <si>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</si>
  <si>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</si>
  <si>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</si>
  <si>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</si>
  <si>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</si>
  <si>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</si>
  <si>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</si>
  <si>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</si>
  <si>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</si>
  <si>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</si>
  <si>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</si>
  <si>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</si>
  <si>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</si>
  <si>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</si>
  <si>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</si>
  <si>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</si>
  <si>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</si>
  <si>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</si>
  <si>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</si>
  <si>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</si>
  <si>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</si>
  <si>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</si>
  <si>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</si>
  <si>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</si>
  <si>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</si>
  <si>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</si>
  <si>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</si>
  <si>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</si>
  <si>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</si>
  <si>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</si>
  <si>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</si>
  <si>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</si>
  <si>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</si>
  <si>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</si>
  <si>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</si>
  <si>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</si>
  <si>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</si>
  <si>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</si>
  <si>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</si>
  <si>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</si>
  <si>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</si>
  <si>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</si>
  <si>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</si>
  <si>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</si>
  <si>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</si>
  <si>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</si>
  <si>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</si>
  <si>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</si>
  <si>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</si>
  <si>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</si>
  <si>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</si>
  <si>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</si>
  <si>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</si>
  <si>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</si>
  <si>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</si>
  <si>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</si>
  <si>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</si>
  <si>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</si>
  <si>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</si>
  <si>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</si>
  <si>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</si>
  <si>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</si>
  <si>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</si>
  <si>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</si>
  <si>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</si>
  <si>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</si>
  <si>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</si>
  <si>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</si>
  <si>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</si>
  <si>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</si>
  <si>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</si>
  <si>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</si>
  <si>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</si>
  <si>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</si>
  <si>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</si>
  <si>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</si>
  <si>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</si>
  <si>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</si>
  <si>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</si>
  <si>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</si>
  <si>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</si>
  <si>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</si>
  <si>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</si>
  <si>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</si>
  <si>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</si>
  <si>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</si>
  <si>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</si>
  <si>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</si>
  <si>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</si>
  <si>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</si>
  <si>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</si>
  <si>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</si>
  <si>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</si>
  <si>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</si>
  <si>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</si>
  <si>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</si>
  <si>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</si>
  <si>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</si>
  <si>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</si>
  <si>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</si>
  <si>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</si>
  <si>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</si>
  <si>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</si>
  <si>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</si>
  <si>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</si>
  <si>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</si>
  <si>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</si>
  <si>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</si>
  <si>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</si>
  <si>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</si>
  <si>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</si>
  <si>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</si>
  <si>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</si>
  <si>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</si>
  <si>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</si>
  <si>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</si>
  <si>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</si>
  <si>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</si>
  <si>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</si>
  <si>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</si>
  <si>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</si>
  <si>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</si>
  <si>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</si>
  <si>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</si>
  <si>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</si>
  <si>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</si>
  <si>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</si>
  <si>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</si>
  <si>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</si>
  <si>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</si>
  <si>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</si>
  <si>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</si>
  <si>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</si>
  <si>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</si>
  <si>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</si>
  <si>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</si>
  <si>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</si>
  <si>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</si>
  <si>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</si>
  <si>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</si>
  <si>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</si>
  <si>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</si>
  <si>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</si>
  <si>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</si>
  <si>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</si>
  <si>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</si>
  <si>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</si>
  <si>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</si>
  <si>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</si>
  <si>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</si>
  <si>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</si>
  <si>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</si>
  <si>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</si>
  <si>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</si>
  <si>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</si>
  <si>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</si>
  <si>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</si>
  <si>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</si>
  <si>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</si>
  <si>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</si>
  <si>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</si>
  <si>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</si>
  <si>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</si>
  <si>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21g芝士布丁果冻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</si>
  <si>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</si>
  <si>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</si>
  <si>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</si>
  <si>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</si>
  <si>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</si>
  <si>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全品相</t>
    <phoneticPr fontId="1" type="noConversion"/>
  </si>
  <si>
    <t>合计</t>
    <phoneticPr fontId="1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</si>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</sst>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17"/>
      <sheetName val="18.19"/>
      <sheetName val="20"/>
      <sheetName val="21"/>
      <sheetName val="22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2">
          <cell r="J152">
            <v>12447.47</v>
          </cell>
          <cell r="K152">
            <v>0.33099095639515508</v>
          </cell>
          <cell r="L152">
            <v>0</v>
          </cell>
          <cell r="M152">
            <v>0.54512029352149471</v>
          </cell>
          <cell r="P152">
            <v>8.0337610775523066E-2</v>
          </cell>
          <cell r="Q152">
            <v>0.40824922654965229</v>
          </cell>
        </row>
        <row r="307">
          <cell r="J307">
            <v>12248.38</v>
          </cell>
          <cell r="K307">
            <v>0.32494093096393162</v>
          </cell>
          <cell r="L307">
            <v>0</v>
          </cell>
          <cell r="M307">
            <v>0.52641328894106798</v>
          </cell>
          <cell r="P307">
            <v>0.48986069994562548</v>
          </cell>
          <cell r="Q307">
            <v>0.43635648142856437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L9">
            <v>1812</v>
          </cell>
        </row>
        <row r="11">
          <cell r="L11">
            <v>1812</v>
          </cell>
        </row>
        <row r="14">
          <cell r="L14">
            <v>410.8</v>
          </cell>
        </row>
        <row r="15">
          <cell r="L15">
            <v>1437.8</v>
          </cell>
        </row>
        <row r="20">
          <cell r="L20">
            <v>1513.8000000000002</v>
          </cell>
        </row>
        <row r="27">
          <cell r="L27">
            <v>2101.6</v>
          </cell>
        </row>
        <row r="28">
          <cell r="L28">
            <v>1050.8</v>
          </cell>
        </row>
        <row r="47">
          <cell r="L47">
            <v>4186</v>
          </cell>
        </row>
        <row r="64">
          <cell r="L64">
            <v>3382.4</v>
          </cell>
        </row>
        <row r="70">
          <cell r="L70">
            <v>4399.2</v>
          </cell>
        </row>
        <row r="72">
          <cell r="L72">
            <v>4888</v>
          </cell>
        </row>
        <row r="74">
          <cell r="L74">
            <v>5344.2</v>
          </cell>
        </row>
        <row r="103">
          <cell r="L103">
            <v>4869</v>
          </cell>
        </row>
        <row r="123">
          <cell r="L123">
            <v>3636.6000000000004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1"/>
      <c r="E2" s="92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3.75" customHeight="1">
      <c r="A3" s="12" t="s">
        <v>29</v>
      </c>
      <c r="B3" s="15">
        <f>+'[1]22'!$J$152</f>
        <v>12447.47</v>
      </c>
      <c r="C3" s="15">
        <f>+'[1]22'!$J$307</f>
        <v>12248.38</v>
      </c>
      <c r="D3" s="91"/>
      <c r="E3" s="92"/>
      <c r="F3" s="95"/>
      <c r="G3" s="96"/>
      <c r="H3" s="55" t="s">
        <v>30</v>
      </c>
      <c r="I3" s="55" t="s">
        <v>31</v>
      </c>
      <c r="J3" s="86" t="s">
        <v>32</v>
      </c>
      <c r="K3" s="87"/>
      <c r="L3" s="55" t="s">
        <v>33</v>
      </c>
      <c r="M3" s="86" t="s">
        <v>34</v>
      </c>
      <c r="N3" s="87"/>
    </row>
    <row r="4" spans="1:14" s="17" customFormat="1" ht="33" customHeight="1">
      <c r="A4" s="13" t="s">
        <v>35</v>
      </c>
      <c r="B4" s="15">
        <f>+'[1]22'!$M$152</f>
        <v>0.54512029352149471</v>
      </c>
      <c r="C4" s="15">
        <f>+'[1]22'!$M$307</f>
        <v>0.52641328894106798</v>
      </c>
      <c r="D4" s="91"/>
      <c r="E4" s="78" t="s">
        <v>55</v>
      </c>
      <c r="F4" s="100" t="s">
        <v>56</v>
      </c>
      <c r="G4" s="100"/>
      <c r="H4" s="18">
        <v>0.5</v>
      </c>
      <c r="I4" s="18">
        <v>0.85</v>
      </c>
      <c r="J4" s="86" t="s">
        <v>57</v>
      </c>
      <c r="K4" s="87"/>
      <c r="L4" s="18">
        <v>0</v>
      </c>
      <c r="M4" s="86"/>
      <c r="N4" s="87"/>
    </row>
    <row r="5" spans="1:14" s="17" customFormat="1" ht="33" customHeight="1">
      <c r="A5" s="13" t="s">
        <v>31</v>
      </c>
      <c r="B5" s="15">
        <f>+'[1]22'!$K$152</f>
        <v>0.33099095639515508</v>
      </c>
      <c r="C5" s="15">
        <f>+'[1]22'!$K$307</f>
        <v>0.32494093096393162</v>
      </c>
      <c r="D5" s="91"/>
      <c r="E5" s="77"/>
      <c r="F5" s="100"/>
      <c r="G5" s="100"/>
      <c r="H5" s="18"/>
      <c r="I5" s="18"/>
      <c r="J5" s="86"/>
      <c r="K5" s="87"/>
      <c r="L5" s="18"/>
      <c r="M5" s="86"/>
      <c r="N5" s="87"/>
    </row>
    <row r="6" spans="1:14" s="17" customFormat="1" ht="33" customHeight="1">
      <c r="A6" s="13" t="s">
        <v>36</v>
      </c>
      <c r="B6" s="15">
        <f>+'[1]22'!$L$152</f>
        <v>0</v>
      </c>
      <c r="C6" s="15">
        <f>+'[1]22'!$L$307</f>
        <v>0</v>
      </c>
      <c r="D6" s="91"/>
      <c r="E6" s="77"/>
      <c r="F6" s="100"/>
      <c r="G6" s="100"/>
      <c r="H6" s="18"/>
      <c r="I6" s="18"/>
      <c r="J6" s="86"/>
      <c r="K6" s="87"/>
      <c r="L6" s="18"/>
      <c r="M6" s="86"/>
      <c r="N6" s="87"/>
    </row>
    <row r="7" spans="1:14" s="17" customFormat="1" ht="33" customHeight="1">
      <c r="A7" s="13" t="s">
        <v>37</v>
      </c>
      <c r="B7" s="15">
        <f>+B5+B6</f>
        <v>0.33099095639515508</v>
      </c>
      <c r="C7" s="15">
        <f>+C5+C6</f>
        <v>0.32494093096393162</v>
      </c>
      <c r="D7" s="91"/>
      <c r="E7" s="76"/>
      <c r="F7" s="88"/>
      <c r="G7" s="89"/>
      <c r="H7" s="18"/>
      <c r="I7" s="19"/>
      <c r="J7" s="86"/>
      <c r="K7" s="87"/>
      <c r="L7" s="18"/>
      <c r="M7" s="86"/>
      <c r="N7" s="87"/>
    </row>
    <row r="8" spans="1:14" s="17" customFormat="1" ht="33" customHeight="1">
      <c r="A8" s="13" t="s">
        <v>38</v>
      </c>
      <c r="B8" s="16">
        <f>+B7-B4</f>
        <v>-0.21412933712633964</v>
      </c>
      <c r="C8" s="16">
        <f>+C7-C4</f>
        <v>-0.20147235797713636</v>
      </c>
      <c r="D8" s="91"/>
      <c r="E8" s="75"/>
      <c r="F8" s="88"/>
      <c r="G8" s="89"/>
      <c r="H8" s="18"/>
      <c r="I8" s="18"/>
      <c r="J8" s="86"/>
      <c r="K8" s="87"/>
      <c r="L8" s="18"/>
      <c r="M8" s="86"/>
      <c r="N8" s="87"/>
    </row>
    <row r="9" spans="1:14" s="17" customFormat="1" ht="33" customHeight="1">
      <c r="A9" s="12" t="s">
        <v>39</v>
      </c>
      <c r="B9" s="16">
        <f>+'[1]22'!$Q$152</f>
        <v>0.40824922654965229</v>
      </c>
      <c r="C9" s="16">
        <f>+'[1]22'!$Q$307</f>
        <v>0.43635648142856437</v>
      </c>
      <c r="D9" s="91"/>
      <c r="E9" s="75"/>
      <c r="F9" s="88"/>
      <c r="G9" s="89"/>
      <c r="H9" s="18"/>
      <c r="I9" s="18"/>
      <c r="J9" s="86"/>
      <c r="K9" s="87"/>
      <c r="L9" s="55"/>
      <c r="M9" s="86"/>
      <c r="N9" s="87"/>
    </row>
    <row r="10" spans="1:14" s="17" customFormat="1" ht="33" customHeight="1">
      <c r="A10" s="12" t="s">
        <v>43</v>
      </c>
      <c r="B10" s="16">
        <f>+'[1]22'!$P$152</f>
        <v>8.0337610775523066E-2</v>
      </c>
      <c r="C10" s="16">
        <f>+'[1]22'!$P$307</f>
        <v>0.48986069994562548</v>
      </c>
      <c r="D10" s="91"/>
      <c r="E10" s="75"/>
      <c r="F10" s="88"/>
      <c r="G10" s="89"/>
      <c r="H10" s="18"/>
      <c r="I10" s="18"/>
      <c r="J10" s="86"/>
      <c r="K10" s="87"/>
      <c r="L10" s="55"/>
      <c r="M10" s="86"/>
      <c r="N10" s="87"/>
    </row>
    <row r="11" spans="1:14" s="17" customFormat="1" ht="33" customHeight="1">
      <c r="A11" s="51"/>
      <c r="B11" s="51"/>
      <c r="C11" s="51"/>
      <c r="D11" s="91"/>
      <c r="E11" s="75"/>
      <c r="F11" s="88"/>
      <c r="G11" s="89"/>
      <c r="H11" s="18"/>
      <c r="I11" s="18"/>
      <c r="J11" s="86"/>
      <c r="K11" s="87"/>
      <c r="L11" s="55"/>
      <c r="M11" s="86"/>
      <c r="N11" s="87"/>
    </row>
    <row r="12" spans="1:14" s="17" customFormat="1" ht="33" customHeight="1">
      <c r="A12" s="12"/>
      <c r="B12" s="16"/>
      <c r="C12" s="16"/>
      <c r="D12" s="91"/>
      <c r="E12" s="75"/>
      <c r="F12" s="88"/>
      <c r="G12" s="89"/>
      <c r="H12" s="18"/>
      <c r="I12" s="18"/>
      <c r="J12" s="86"/>
      <c r="K12" s="87"/>
      <c r="L12" s="55"/>
      <c r="M12" s="86"/>
      <c r="N12" s="87"/>
    </row>
    <row r="13" spans="1:14" s="17" customFormat="1" ht="33" customHeight="1">
      <c r="A13" s="14"/>
      <c r="B13" s="16"/>
      <c r="C13" s="16"/>
      <c r="D13" s="91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1"/>
      <c r="E14" s="19" t="s">
        <v>41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1"/>
      <c r="E15" s="19" t="s">
        <v>42</v>
      </c>
      <c r="F15" s="20">
        <v>4</v>
      </c>
      <c r="G15" s="20">
        <v>0</v>
      </c>
      <c r="H15" s="20">
        <v>0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1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44" activeCellId="5" sqref="A159:XFD210 A212:XFD224 A227:XFD228 A231:XFD231 A235:XFD242 A244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3" t="s">
        <v>58</v>
      </c>
      <c r="B1" s="103"/>
      <c r="C1" s="103"/>
      <c r="D1" s="103"/>
      <c r="BN1" t="s">
        <v>59</v>
      </c>
      <c r="DE1" s="103" t="s">
        <v>60</v>
      </c>
      <c r="DF1" s="103"/>
      <c r="DG1" s="103"/>
      <c r="DH1" s="103"/>
      <c r="FR1" t="s">
        <v>59</v>
      </c>
    </row>
    <row r="2" spans="1:215" s="33" customFormat="1" ht="26.25" customHeight="1">
      <c r="A2" s="104" t="s">
        <v>61</v>
      </c>
      <c r="B2" s="106" t="s">
        <v>0</v>
      </c>
      <c r="C2" s="108" t="s">
        <v>1</v>
      </c>
      <c r="D2" s="110" t="s">
        <v>2</v>
      </c>
      <c r="E2" s="112" t="s">
        <v>3</v>
      </c>
      <c r="F2" s="114" t="s">
        <v>62</v>
      </c>
      <c r="G2" s="114" t="s">
        <v>63</v>
      </c>
      <c r="H2" s="116" t="s">
        <v>64</v>
      </c>
      <c r="I2" s="116" t="s">
        <v>65</v>
      </c>
      <c r="J2" s="116" t="s">
        <v>4</v>
      </c>
      <c r="K2" s="133" t="s">
        <v>66</v>
      </c>
      <c r="L2" s="121" t="s">
        <v>67</v>
      </c>
      <c r="M2" s="135" t="s">
        <v>5</v>
      </c>
      <c r="N2" s="137" t="s">
        <v>6</v>
      </c>
      <c r="O2" s="114" t="s">
        <v>7</v>
      </c>
      <c r="P2" s="121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18" t="s">
        <v>68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69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20" t="s">
        <v>70</v>
      </c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 t="s">
        <v>71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E2" s="104" t="s">
        <v>61</v>
      </c>
      <c r="DF2" s="106" t="s">
        <v>0</v>
      </c>
      <c r="DG2" s="108" t="s">
        <v>1</v>
      </c>
      <c r="DH2" s="110" t="s">
        <v>2</v>
      </c>
      <c r="DI2" s="114" t="s">
        <v>3</v>
      </c>
      <c r="DJ2" s="114" t="s">
        <v>62</v>
      </c>
      <c r="DK2" s="114" t="s">
        <v>63</v>
      </c>
      <c r="DL2" s="116" t="s">
        <v>64</v>
      </c>
      <c r="DM2" s="116" t="s">
        <v>65</v>
      </c>
      <c r="DN2" s="116" t="s">
        <v>4</v>
      </c>
      <c r="DO2" s="133" t="s">
        <v>66</v>
      </c>
      <c r="DP2" s="121" t="s">
        <v>67</v>
      </c>
      <c r="DQ2" s="135" t="s">
        <v>5</v>
      </c>
      <c r="DR2" s="137" t="s">
        <v>6</v>
      </c>
      <c r="DS2" s="114" t="s">
        <v>7</v>
      </c>
      <c r="DT2" s="121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18" t="s">
        <v>68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69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20" t="s">
        <v>70</v>
      </c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 t="s">
        <v>71</v>
      </c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</row>
    <row r="3" spans="1:215" s="33" customFormat="1" ht="36" customHeight="1">
      <c r="A3" s="105"/>
      <c r="B3" s="107"/>
      <c r="C3" s="109"/>
      <c r="D3" s="111"/>
      <c r="E3" s="113"/>
      <c r="F3" s="115"/>
      <c r="G3" s="115"/>
      <c r="H3" s="117"/>
      <c r="I3" s="117"/>
      <c r="J3" s="117"/>
      <c r="K3" s="134"/>
      <c r="L3" s="122"/>
      <c r="M3" s="136"/>
      <c r="N3" s="138"/>
      <c r="O3" s="115"/>
      <c r="P3" s="122"/>
      <c r="Q3" s="127"/>
      <c r="R3" s="129"/>
      <c r="S3" s="34" t="s">
        <v>12</v>
      </c>
      <c r="T3" s="34" t="s">
        <v>13</v>
      </c>
      <c r="U3" s="34" t="s">
        <v>72</v>
      </c>
      <c r="V3" s="34" t="s">
        <v>73</v>
      </c>
      <c r="W3" s="34" t="s">
        <v>74</v>
      </c>
      <c r="X3" s="34" t="s">
        <v>75</v>
      </c>
      <c r="Y3" s="34" t="s">
        <v>76</v>
      </c>
      <c r="Z3" s="34" t="s">
        <v>77</v>
      </c>
      <c r="AA3" s="34" t="s">
        <v>78</v>
      </c>
      <c r="AB3" s="35" t="s">
        <v>79</v>
      </c>
      <c r="AC3" s="25" t="s">
        <v>80</v>
      </c>
      <c r="AD3" s="25" t="s">
        <v>81</v>
      </c>
      <c r="AE3" s="25" t="s">
        <v>82</v>
      </c>
      <c r="AF3" s="35" t="s">
        <v>83</v>
      </c>
      <c r="AG3" s="25" t="s">
        <v>84</v>
      </c>
      <c r="AH3" s="25" t="s">
        <v>85</v>
      </c>
      <c r="AI3" s="35" t="s">
        <v>86</v>
      </c>
      <c r="AJ3" s="35" t="s">
        <v>87</v>
      </c>
      <c r="AK3" s="35" t="s">
        <v>88</v>
      </c>
      <c r="AL3" s="26" t="s">
        <v>89</v>
      </c>
      <c r="AM3" s="25" t="s">
        <v>90</v>
      </c>
      <c r="AN3" s="25" t="s">
        <v>91</v>
      </c>
      <c r="AO3" s="25" t="s">
        <v>92</v>
      </c>
      <c r="AP3" s="35" t="s">
        <v>93</v>
      </c>
      <c r="AQ3" s="36" t="s">
        <v>94</v>
      </c>
      <c r="AR3" s="35" t="s">
        <v>95</v>
      </c>
      <c r="AS3" s="35" t="s">
        <v>96</v>
      </c>
      <c r="AT3" s="35" t="s">
        <v>97</v>
      </c>
      <c r="AU3" s="35" t="s">
        <v>98</v>
      </c>
      <c r="AV3" s="25" t="s">
        <v>99</v>
      </c>
      <c r="AW3" s="25" t="s">
        <v>100</v>
      </c>
      <c r="AX3" s="25" t="s">
        <v>101</v>
      </c>
      <c r="AY3" s="25" t="s">
        <v>102</v>
      </c>
      <c r="AZ3" s="25" t="s">
        <v>103</v>
      </c>
      <c r="BA3" s="25" t="s">
        <v>104</v>
      </c>
      <c r="BB3" s="27" t="s">
        <v>80</v>
      </c>
      <c r="BC3" s="37" t="s">
        <v>81</v>
      </c>
      <c r="BD3" s="37" t="s">
        <v>82</v>
      </c>
      <c r="BE3" s="37" t="s">
        <v>105</v>
      </c>
      <c r="BF3" s="37" t="s">
        <v>91</v>
      </c>
      <c r="BG3" s="37" t="s">
        <v>83</v>
      </c>
      <c r="BH3" s="37" t="s">
        <v>85</v>
      </c>
      <c r="BI3" s="37" t="s">
        <v>106</v>
      </c>
      <c r="BJ3" s="37" t="s">
        <v>87</v>
      </c>
      <c r="BK3" s="37" t="s">
        <v>107</v>
      </c>
      <c r="BL3" s="37" t="s">
        <v>108</v>
      </c>
      <c r="BM3" s="37" t="s">
        <v>84</v>
      </c>
      <c r="BN3" s="37" t="s">
        <v>109</v>
      </c>
      <c r="BO3" s="37" t="s">
        <v>110</v>
      </c>
      <c r="BP3" s="35" t="s">
        <v>79</v>
      </c>
      <c r="BQ3" s="25" t="s">
        <v>80</v>
      </c>
      <c r="BR3" s="25" t="s">
        <v>81</v>
      </c>
      <c r="BS3" s="25" t="s">
        <v>82</v>
      </c>
      <c r="BT3" s="35" t="s">
        <v>83</v>
      </c>
      <c r="BU3" s="25" t="s">
        <v>84</v>
      </c>
      <c r="BV3" s="25" t="s">
        <v>85</v>
      </c>
      <c r="BW3" s="35" t="s">
        <v>86</v>
      </c>
      <c r="BX3" s="35" t="s">
        <v>87</v>
      </c>
      <c r="BY3" s="35" t="s">
        <v>88</v>
      </c>
      <c r="BZ3" s="26" t="s">
        <v>89</v>
      </c>
      <c r="CA3" s="25" t="s">
        <v>90</v>
      </c>
      <c r="CB3" s="25" t="s">
        <v>91</v>
      </c>
      <c r="CC3" s="25" t="s">
        <v>92</v>
      </c>
      <c r="CD3" s="35" t="s">
        <v>93</v>
      </c>
      <c r="CE3" s="36" t="s">
        <v>94</v>
      </c>
      <c r="CF3" s="35" t="s">
        <v>95</v>
      </c>
      <c r="CG3" s="35" t="s">
        <v>96</v>
      </c>
      <c r="CH3" s="35" t="s">
        <v>97</v>
      </c>
      <c r="CI3" s="35" t="s">
        <v>98</v>
      </c>
      <c r="CJ3" s="25" t="s">
        <v>99</v>
      </c>
      <c r="CK3" s="25" t="s">
        <v>100</v>
      </c>
      <c r="CL3" s="25" t="s">
        <v>101</v>
      </c>
      <c r="CM3" s="25" t="s">
        <v>102</v>
      </c>
      <c r="CN3" s="25" t="s">
        <v>103</v>
      </c>
      <c r="CO3" s="25" t="s">
        <v>104</v>
      </c>
      <c r="CP3" s="27" t="s">
        <v>80</v>
      </c>
      <c r="CQ3" s="37" t="s">
        <v>81</v>
      </c>
      <c r="CR3" s="37" t="s">
        <v>82</v>
      </c>
      <c r="CS3" s="37" t="s">
        <v>105</v>
      </c>
      <c r="CT3" s="37" t="s">
        <v>91</v>
      </c>
      <c r="CU3" s="37" t="s">
        <v>83</v>
      </c>
      <c r="CV3" s="37" t="s">
        <v>85</v>
      </c>
      <c r="CW3" s="37" t="s">
        <v>106</v>
      </c>
      <c r="CX3" s="37" t="s">
        <v>87</v>
      </c>
      <c r="CY3" s="37" t="s">
        <v>107</v>
      </c>
      <c r="CZ3" s="37" t="s">
        <v>108</v>
      </c>
      <c r="DA3" s="37" t="s">
        <v>84</v>
      </c>
      <c r="DB3" s="37" t="s">
        <v>109</v>
      </c>
      <c r="DC3" s="37" t="s">
        <v>110</v>
      </c>
      <c r="DE3" s="105"/>
      <c r="DF3" s="107"/>
      <c r="DG3" s="109"/>
      <c r="DH3" s="111"/>
      <c r="DI3" s="115"/>
      <c r="DJ3" s="115"/>
      <c r="DK3" s="115"/>
      <c r="DL3" s="117"/>
      <c r="DM3" s="117"/>
      <c r="DN3" s="117"/>
      <c r="DO3" s="134"/>
      <c r="DP3" s="122"/>
      <c r="DQ3" s="136"/>
      <c r="DR3" s="138"/>
      <c r="DS3" s="115"/>
      <c r="DT3" s="122"/>
      <c r="DU3" s="127"/>
      <c r="DV3" s="129"/>
      <c r="DW3" s="34" t="s">
        <v>12</v>
      </c>
      <c r="DX3" s="34" t="s">
        <v>13</v>
      </c>
      <c r="DY3" s="34" t="s">
        <v>111</v>
      </c>
      <c r="DZ3" s="34" t="s">
        <v>112</v>
      </c>
      <c r="EA3" s="34" t="s">
        <v>74</v>
      </c>
      <c r="EB3" s="34" t="s">
        <v>75</v>
      </c>
      <c r="EC3" s="34" t="s">
        <v>76</v>
      </c>
      <c r="ED3" s="34" t="s">
        <v>77</v>
      </c>
      <c r="EE3" s="34" t="s">
        <v>78</v>
      </c>
      <c r="EF3" s="35" t="s">
        <v>79</v>
      </c>
      <c r="EG3" s="25" t="s">
        <v>80</v>
      </c>
      <c r="EH3" s="25" t="s">
        <v>81</v>
      </c>
      <c r="EI3" s="25" t="s">
        <v>82</v>
      </c>
      <c r="EJ3" s="35" t="s">
        <v>83</v>
      </c>
      <c r="EK3" s="25" t="s">
        <v>84</v>
      </c>
      <c r="EL3" s="25" t="s">
        <v>85</v>
      </c>
      <c r="EM3" s="35" t="s">
        <v>86</v>
      </c>
      <c r="EN3" s="35" t="s">
        <v>87</v>
      </c>
      <c r="EO3" s="35" t="s">
        <v>88</v>
      </c>
      <c r="EP3" s="26" t="s">
        <v>89</v>
      </c>
      <c r="EQ3" s="25" t="s">
        <v>90</v>
      </c>
      <c r="ER3" s="25" t="s">
        <v>91</v>
      </c>
      <c r="ES3" s="25" t="s">
        <v>92</v>
      </c>
      <c r="ET3" s="35" t="s">
        <v>93</v>
      </c>
      <c r="EU3" s="36" t="s">
        <v>94</v>
      </c>
      <c r="EV3" s="35" t="s">
        <v>95</v>
      </c>
      <c r="EW3" s="35" t="s">
        <v>96</v>
      </c>
      <c r="EX3" s="35" t="s">
        <v>97</v>
      </c>
      <c r="EY3" s="35" t="s">
        <v>98</v>
      </c>
      <c r="EZ3" s="25" t="s">
        <v>99</v>
      </c>
      <c r="FA3" s="25" t="s">
        <v>100</v>
      </c>
      <c r="FB3" s="25" t="s">
        <v>101</v>
      </c>
      <c r="FC3" s="25" t="s">
        <v>102</v>
      </c>
      <c r="FD3" s="25" t="s">
        <v>103</v>
      </c>
      <c r="FE3" s="25" t="s">
        <v>104</v>
      </c>
      <c r="FF3" s="27" t="s">
        <v>80</v>
      </c>
      <c r="FG3" s="37" t="s">
        <v>81</v>
      </c>
      <c r="FH3" s="37" t="s">
        <v>82</v>
      </c>
      <c r="FI3" s="37" t="s">
        <v>105</v>
      </c>
      <c r="FJ3" s="37" t="s">
        <v>91</v>
      </c>
      <c r="FK3" s="37" t="s">
        <v>83</v>
      </c>
      <c r="FL3" s="37" t="s">
        <v>85</v>
      </c>
      <c r="FM3" s="37" t="s">
        <v>106</v>
      </c>
      <c r="FN3" s="37" t="s">
        <v>87</v>
      </c>
      <c r="FO3" s="37" t="s">
        <v>107</v>
      </c>
      <c r="FP3" s="37" t="s">
        <v>108</v>
      </c>
      <c r="FQ3" s="37" t="s">
        <v>84</v>
      </c>
      <c r="FR3" s="37" t="s">
        <v>109</v>
      </c>
      <c r="FS3" s="37" t="s">
        <v>96</v>
      </c>
      <c r="FT3" s="35" t="s">
        <v>79</v>
      </c>
      <c r="FU3" s="25" t="s">
        <v>80</v>
      </c>
      <c r="FV3" s="25" t="s">
        <v>81</v>
      </c>
      <c r="FW3" s="25" t="s">
        <v>82</v>
      </c>
      <c r="FX3" s="35" t="s">
        <v>83</v>
      </c>
      <c r="FY3" s="25" t="s">
        <v>84</v>
      </c>
      <c r="FZ3" s="25" t="s">
        <v>85</v>
      </c>
      <c r="GA3" s="35" t="s">
        <v>86</v>
      </c>
      <c r="GB3" s="35" t="s">
        <v>87</v>
      </c>
      <c r="GC3" s="35" t="s">
        <v>88</v>
      </c>
      <c r="GD3" s="26" t="s">
        <v>89</v>
      </c>
      <c r="GE3" s="25" t="s">
        <v>90</v>
      </c>
      <c r="GF3" s="25" t="s">
        <v>91</v>
      </c>
      <c r="GG3" s="25" t="s">
        <v>92</v>
      </c>
      <c r="GH3" s="35" t="s">
        <v>93</v>
      </c>
      <c r="GI3" s="36" t="s">
        <v>94</v>
      </c>
      <c r="GJ3" s="35" t="s">
        <v>95</v>
      </c>
      <c r="GK3" s="35" t="s">
        <v>96</v>
      </c>
      <c r="GL3" s="35" t="s">
        <v>97</v>
      </c>
      <c r="GM3" s="35" t="s">
        <v>98</v>
      </c>
      <c r="GN3" s="25" t="s">
        <v>99</v>
      </c>
      <c r="GO3" s="25" t="s">
        <v>100</v>
      </c>
      <c r="GP3" s="25" t="s">
        <v>101</v>
      </c>
      <c r="GQ3" s="25" t="s">
        <v>102</v>
      </c>
      <c r="GR3" s="25" t="s">
        <v>103</v>
      </c>
      <c r="GS3" s="25" t="s">
        <v>104</v>
      </c>
      <c r="GT3" s="27" t="s">
        <v>80</v>
      </c>
      <c r="GU3" s="37" t="s">
        <v>81</v>
      </c>
      <c r="GV3" s="37" t="s">
        <v>82</v>
      </c>
      <c r="GW3" s="37" t="s">
        <v>105</v>
      </c>
      <c r="GX3" s="37" t="s">
        <v>91</v>
      </c>
      <c r="GY3" s="37" t="s">
        <v>83</v>
      </c>
      <c r="GZ3" s="37" t="s">
        <v>85</v>
      </c>
      <c r="HA3" s="37" t="s">
        <v>106</v>
      </c>
      <c r="HB3" s="37" t="s">
        <v>87</v>
      </c>
      <c r="HC3" s="37" t="s">
        <v>107</v>
      </c>
      <c r="HD3" s="37" t="s">
        <v>108</v>
      </c>
      <c r="HE3" s="37" t="s">
        <v>84</v>
      </c>
      <c r="HF3" s="37" t="s">
        <v>109</v>
      </c>
      <c r="HG3" s="37" t="s">
        <v>96</v>
      </c>
    </row>
    <row r="4" spans="1:215" s="33" customFormat="1" ht="15.75" hidden="1" customHeight="1">
      <c r="A4" s="61">
        <v>30501005</v>
      </c>
      <c r="B4" s="106" t="s">
        <v>113</v>
      </c>
      <c r="C4" s="84" t="s">
        <v>115</v>
      </c>
      <c r="D4" s="85"/>
      <c r="E4" s="62">
        <v>5.03</v>
      </c>
      <c r="F4" s="23">
        <f t="shared" ref="F4:F67" si="0">E4*D4</f>
        <v>0</v>
      </c>
      <c r="G4" s="8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6" t="s">
        <v>113</v>
      </c>
      <c r="DG4" s="84" t="s">
        <v>115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7"/>
      <c r="C5" s="84" t="s">
        <v>116</v>
      </c>
      <c r="D5" s="85"/>
      <c r="E5" s="62">
        <v>5.03</v>
      </c>
      <c r="F5" s="23">
        <f t="shared" si="0"/>
        <v>0</v>
      </c>
      <c r="G5" s="8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7"/>
      <c r="DG5" s="84" t="s">
        <v>116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3" t="s">
        <v>117</v>
      </c>
      <c r="C6" s="79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3" t="s">
        <v>119</v>
      </c>
      <c r="DG6" s="79" t="s">
        <v>118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4"/>
      <c r="C7" s="79" t="s">
        <v>120</v>
      </c>
      <c r="D7" s="5"/>
      <c r="E7" s="22">
        <v>5.03</v>
      </c>
      <c r="F7" s="23">
        <f t="shared" si="0"/>
        <v>0</v>
      </c>
      <c r="G7" s="23">
        <f>+'[2]22'!$L$20</f>
        <v>1513.8000000000002</v>
      </c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4"/>
      <c r="DG7" s="79" t="s">
        <v>120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1513.8000000000002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>
        <f t="shared" si="20"/>
        <v>0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4"/>
      <c r="C8" s="79" t="s">
        <v>121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4"/>
      <c r="DG8" s="79" t="s">
        <v>121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4"/>
      <c r="C9" s="79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4"/>
      <c r="DG9" s="79" t="s">
        <v>122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5"/>
      <c r="C10" s="79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5"/>
      <c r="DG10" s="79" t="s">
        <v>123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3" t="s">
        <v>124</v>
      </c>
      <c r="C11" s="79" t="s">
        <v>125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3" t="s">
        <v>124</v>
      </c>
      <c r="DG11" s="79" t="s">
        <v>125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4"/>
      <c r="C12" s="79" t="s">
        <v>127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4"/>
      <c r="DG12" s="79" t="s">
        <v>127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5"/>
      <c r="C13" s="79" t="s">
        <v>129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5"/>
      <c r="DG13" s="79" t="s">
        <v>129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1">
        <v>30100031</v>
      </c>
      <c r="B14" s="139" t="s">
        <v>130</v>
      </c>
      <c r="C14" s="79" t="s">
        <v>123</v>
      </c>
      <c r="D14" s="5">
        <v>5</v>
      </c>
      <c r="E14" s="22">
        <v>5.03</v>
      </c>
      <c r="F14" s="23">
        <f t="shared" si="0"/>
        <v>25.150000000000002</v>
      </c>
      <c r="G14" s="23"/>
      <c r="H14" s="23">
        <f t="shared" si="1"/>
        <v>0</v>
      </c>
      <c r="I14" s="23">
        <f t="shared" si="2"/>
        <v>0</v>
      </c>
      <c r="J14" s="23">
        <f t="shared" si="3"/>
        <v>25.150000000000002</v>
      </c>
      <c r="K14" s="23">
        <f t="shared" si="4"/>
        <v>0</v>
      </c>
      <c r="L14" s="23" t="str">
        <f t="shared" si="5"/>
        <v>0</v>
      </c>
      <c r="M14" s="10">
        <v>0.35</v>
      </c>
      <c r="N14" s="23">
        <f t="shared" si="6"/>
        <v>8.8025000000000006E-2</v>
      </c>
      <c r="O14" s="23">
        <f t="shared" si="7"/>
        <v>0.35</v>
      </c>
      <c r="P14" s="23">
        <f t="shared" si="8"/>
        <v>0</v>
      </c>
      <c r="Q14" s="7">
        <v>0.3</v>
      </c>
      <c r="R14" s="6">
        <f t="shared" si="9"/>
        <v>7.5449999999999996E-3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9" t="s">
        <v>130</v>
      </c>
      <c r="DG14" s="79" t="s">
        <v>123</v>
      </c>
      <c r="DH14" s="5">
        <f t="shared" si="13"/>
        <v>5</v>
      </c>
      <c r="DI14" s="24">
        <v>5.03</v>
      </c>
      <c r="DJ14" s="23">
        <f t="shared" si="14"/>
        <v>25.150000000000002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25.150000000000002</v>
      </c>
      <c r="DO14" s="23">
        <f t="shared" si="19"/>
        <v>0</v>
      </c>
      <c r="DP14" s="23" t="str">
        <f t="shared" si="20"/>
        <v/>
      </c>
      <c r="DQ14" s="10">
        <v>0.35</v>
      </c>
      <c r="DR14" s="23">
        <f t="shared" si="21"/>
        <v>8.8025000000000006E-2</v>
      </c>
      <c r="DS14" s="23" t="str">
        <f t="shared" si="22"/>
        <v/>
      </c>
      <c r="DT14" s="23">
        <f t="shared" si="23"/>
        <v>0</v>
      </c>
      <c r="DU14" s="7">
        <v>0.3</v>
      </c>
      <c r="DV14" s="6">
        <f t="shared" si="24"/>
        <v>7.5449999999999996E-3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>
        <f t="shared" si="29"/>
        <v>0</v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1">
        <v>30100033</v>
      </c>
      <c r="B15" s="139"/>
      <c r="C15" s="79" t="s">
        <v>131</v>
      </c>
      <c r="D15" s="5">
        <v>292</v>
      </c>
      <c r="E15" s="22">
        <v>5.03</v>
      </c>
      <c r="F15" s="23">
        <f t="shared" si="0"/>
        <v>1468.76</v>
      </c>
      <c r="G15" s="23">
        <f>+'[2]22'!$L$27</f>
        <v>2101.6</v>
      </c>
      <c r="H15" s="23">
        <f t="shared" si="1"/>
        <v>0</v>
      </c>
      <c r="I15" s="23">
        <f t="shared" si="2"/>
        <v>0</v>
      </c>
      <c r="J15" s="23">
        <f t="shared" si="3"/>
        <v>1468.76</v>
      </c>
      <c r="K15" s="23">
        <f t="shared" si="4"/>
        <v>0</v>
      </c>
      <c r="L15" s="23">
        <f t="shared" si="5"/>
        <v>0</v>
      </c>
      <c r="M15" s="10">
        <v>0.35</v>
      </c>
      <c r="N15" s="23">
        <f t="shared" si="6"/>
        <v>5.1406599999999996</v>
      </c>
      <c r="O15" s="23">
        <f t="shared" si="7"/>
        <v>0.35</v>
      </c>
      <c r="P15" s="23">
        <f t="shared" si="8"/>
        <v>0</v>
      </c>
      <c r="Q15" s="7">
        <v>0.3</v>
      </c>
      <c r="R15" s="6">
        <f t="shared" si="9"/>
        <v>0.44062799999999996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9"/>
      <c r="DG15" s="79" t="s">
        <v>131</v>
      </c>
      <c r="DH15" s="5">
        <f t="shared" si="13"/>
        <v>292</v>
      </c>
      <c r="DI15" s="24">
        <v>5.03</v>
      </c>
      <c r="DJ15" s="23">
        <f t="shared" si="14"/>
        <v>1468.76</v>
      </c>
      <c r="DK15" s="23">
        <f t="shared" si="15"/>
        <v>2101.6</v>
      </c>
      <c r="DL15" s="23">
        <f t="shared" si="16"/>
        <v>0</v>
      </c>
      <c r="DM15" s="23">
        <f t="shared" si="17"/>
        <v>0</v>
      </c>
      <c r="DN15" s="23">
        <f t="shared" si="18"/>
        <v>1468.76</v>
      </c>
      <c r="DO15" s="23">
        <f t="shared" si="19"/>
        <v>0</v>
      </c>
      <c r="DP15" s="23">
        <f t="shared" si="20"/>
        <v>0</v>
      </c>
      <c r="DQ15" s="10">
        <v>0.35</v>
      </c>
      <c r="DR15" s="23">
        <f t="shared" si="21"/>
        <v>5.1406599999999996</v>
      </c>
      <c r="DS15" s="23">
        <f t="shared" si="22"/>
        <v>0.35</v>
      </c>
      <c r="DT15" s="23">
        <f t="shared" si="23"/>
        <v>0</v>
      </c>
      <c r="DU15" s="7">
        <v>0.3</v>
      </c>
      <c r="DV15" s="6">
        <f t="shared" si="24"/>
        <v>0.44062799999999996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>
        <f t="shared" si="29"/>
        <v>0</v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>
        <f t="shared" si="29"/>
        <v>0</v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customHeight="1">
      <c r="A16" s="61">
        <v>30100062</v>
      </c>
      <c r="B16" s="139"/>
      <c r="C16" s="79" t="s">
        <v>132</v>
      </c>
      <c r="D16" s="5">
        <v>154</v>
      </c>
      <c r="E16" s="22">
        <v>5.03</v>
      </c>
      <c r="F16" s="23">
        <f t="shared" si="0"/>
        <v>774.62</v>
      </c>
      <c r="G16" s="23">
        <f>+'[2]22'!$L$28</f>
        <v>1050.8</v>
      </c>
      <c r="H16" s="23">
        <f t="shared" si="1"/>
        <v>0</v>
      </c>
      <c r="I16" s="23">
        <f t="shared" si="2"/>
        <v>0</v>
      </c>
      <c r="J16" s="23">
        <f t="shared" si="3"/>
        <v>774.62</v>
      </c>
      <c r="K16" s="23">
        <f t="shared" si="4"/>
        <v>0</v>
      </c>
      <c r="L16" s="23">
        <f t="shared" si="5"/>
        <v>0</v>
      </c>
      <c r="M16" s="10">
        <v>0.35</v>
      </c>
      <c r="N16" s="23">
        <f t="shared" si="6"/>
        <v>2.7111699999999996</v>
      </c>
      <c r="O16" s="23">
        <f t="shared" si="7"/>
        <v>0.35</v>
      </c>
      <c r="P16" s="23">
        <f t="shared" si="8"/>
        <v>0</v>
      </c>
      <c r="Q16" s="7">
        <v>0.3</v>
      </c>
      <c r="R16" s="6">
        <f t="shared" si="9"/>
        <v>0.23238600000000001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9"/>
      <c r="DG16" s="79" t="s">
        <v>132</v>
      </c>
      <c r="DH16" s="5">
        <f t="shared" si="13"/>
        <v>154</v>
      </c>
      <c r="DI16" s="24">
        <v>5.03</v>
      </c>
      <c r="DJ16" s="23">
        <f t="shared" si="14"/>
        <v>774.62</v>
      </c>
      <c r="DK16" s="23">
        <f t="shared" si="15"/>
        <v>1050.8</v>
      </c>
      <c r="DL16" s="23">
        <f t="shared" si="16"/>
        <v>0</v>
      </c>
      <c r="DM16" s="23">
        <f t="shared" si="17"/>
        <v>0</v>
      </c>
      <c r="DN16" s="23">
        <f t="shared" si="18"/>
        <v>774.62</v>
      </c>
      <c r="DO16" s="23">
        <f t="shared" si="19"/>
        <v>0</v>
      </c>
      <c r="DP16" s="23">
        <f t="shared" si="20"/>
        <v>0</v>
      </c>
      <c r="DQ16" s="10">
        <v>0.35</v>
      </c>
      <c r="DR16" s="23">
        <f t="shared" si="21"/>
        <v>2.7111699999999996</v>
      </c>
      <c r="DS16" s="23">
        <f t="shared" si="22"/>
        <v>0.35</v>
      </c>
      <c r="DT16" s="23">
        <f t="shared" si="23"/>
        <v>0</v>
      </c>
      <c r="DU16" s="7">
        <v>0.3</v>
      </c>
      <c r="DV16" s="6">
        <f t="shared" si="24"/>
        <v>0.23238600000000001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>
        <f t="shared" si="29"/>
        <v>0</v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>
        <f t="shared" si="29"/>
        <v>0</v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9"/>
      <c r="C17" s="79" t="s">
        <v>133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9"/>
      <c r="DG17" s="79" t="s">
        <v>133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3" t="s">
        <v>134</v>
      </c>
      <c r="C18" s="79" t="s">
        <v>133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3" t="s">
        <v>134</v>
      </c>
      <c r="DG18" s="79" t="s">
        <v>133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4"/>
      <c r="C19" s="79" t="s">
        <v>135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4"/>
      <c r="DG19" s="79" t="s">
        <v>135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5"/>
      <c r="C20" s="79" t="s">
        <v>136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5"/>
      <c r="DG20" s="79" t="s">
        <v>136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3" t="s">
        <v>137</v>
      </c>
      <c r="C21" s="79" t="s">
        <v>138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3" t="s">
        <v>137</v>
      </c>
      <c r="DG21" s="79" t="s">
        <v>138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4"/>
      <c r="C22" s="79" t="s">
        <v>139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4"/>
      <c r="DG22" s="79" t="s">
        <v>139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4"/>
      <c r="C23" s="79" t="s">
        <v>140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4"/>
      <c r="DG23" s="79" t="s">
        <v>140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5"/>
      <c r="C24" s="79" t="s">
        <v>141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5"/>
      <c r="DG24" s="79" t="s">
        <v>141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2" t="s">
        <v>142</v>
      </c>
      <c r="C25" s="79" t="s">
        <v>143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2" t="s">
        <v>142</v>
      </c>
      <c r="DG25" s="79" t="s">
        <v>143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9" t="s">
        <v>144</v>
      </c>
      <c r="C26" s="79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9" t="s">
        <v>144</v>
      </c>
      <c r="DG26" s="79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9"/>
      <c r="C27" s="79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9"/>
      <c r="DG27" s="79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40" t="s">
        <v>145</v>
      </c>
      <c r="C28" s="79" t="s">
        <v>146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40" t="s">
        <v>145</v>
      </c>
      <c r="DG28" s="79" t="s">
        <v>146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1"/>
      <c r="C29" s="79" t="s">
        <v>136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1"/>
      <c r="DG29" s="79" t="s">
        <v>136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1"/>
      <c r="C30" s="79" t="s">
        <v>135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1"/>
      <c r="DG30" s="79" t="s">
        <v>135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2"/>
      <c r="C31" s="79" t="s">
        <v>133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2"/>
      <c r="DG31" s="79" t="s">
        <v>133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3" t="s">
        <v>147</v>
      </c>
      <c r="C32" s="79" t="s">
        <v>148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3" t="s">
        <v>147</v>
      </c>
      <c r="DG32" s="79" t="s">
        <v>148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4"/>
      <c r="C33" s="79" t="s">
        <v>149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4"/>
      <c r="DG33" s="79" t="s">
        <v>149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4"/>
      <c r="C34" s="79" t="s">
        <v>135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4"/>
      <c r="DG34" s="79" t="s">
        <v>135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5"/>
      <c r="C35" s="79" t="s">
        <v>150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5"/>
      <c r="DG35" s="79" t="s">
        <v>150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3" t="s">
        <v>151</v>
      </c>
      <c r="C36" s="79" t="s">
        <v>152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3" t="s">
        <v>151</v>
      </c>
      <c r="DG36" s="79" t="s">
        <v>152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4"/>
      <c r="C37" s="79" t="s">
        <v>129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4"/>
      <c r="DG37" s="79" t="s">
        <v>129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4"/>
      <c r="C38" s="79" t="s">
        <v>154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4"/>
      <c r="DG38" s="79" t="s">
        <v>154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4"/>
      <c r="C39" s="79" t="s">
        <v>155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4"/>
      <c r="DG39" s="79" t="s">
        <v>155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5"/>
      <c r="C40" s="79" t="s">
        <v>156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5"/>
      <c r="DG40" s="79" t="s">
        <v>156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3" t="s">
        <v>157</v>
      </c>
      <c r="C41" s="79" t="s">
        <v>131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3" t="s">
        <v>157</v>
      </c>
      <c r="DG41" s="79" t="s">
        <v>131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1">
        <v>30100047</v>
      </c>
      <c r="B42" s="125"/>
      <c r="C42" s="79" t="s">
        <v>158</v>
      </c>
      <c r="D42" s="5">
        <v>741</v>
      </c>
      <c r="E42" s="22">
        <v>5.03</v>
      </c>
      <c r="F42" s="23">
        <f t="shared" si="0"/>
        <v>3727.23</v>
      </c>
      <c r="G42" s="23">
        <f>+'[2]22'!$L$47</f>
        <v>4186</v>
      </c>
      <c r="H42" s="23">
        <f t="shared" si="1"/>
        <v>31.900000000000002</v>
      </c>
      <c r="I42" s="23">
        <f t="shared" si="2"/>
        <v>0</v>
      </c>
      <c r="J42" s="23">
        <f t="shared" si="3"/>
        <v>3759.13</v>
      </c>
      <c r="K42" s="23">
        <f t="shared" si="4"/>
        <v>0.84860060705535589</v>
      </c>
      <c r="L42" s="23">
        <f t="shared" si="5"/>
        <v>0</v>
      </c>
      <c r="M42" s="10">
        <v>0.5</v>
      </c>
      <c r="N42" s="23">
        <f t="shared" si="6"/>
        <v>18.795650000000002</v>
      </c>
      <c r="O42" s="23">
        <f t="shared" si="7"/>
        <v>-0.34860060705535589</v>
      </c>
      <c r="P42" s="23">
        <f t="shared" si="8"/>
        <v>0.26601899907691406</v>
      </c>
      <c r="Q42" s="7">
        <v>1</v>
      </c>
      <c r="R42" s="6">
        <f t="shared" si="9"/>
        <v>3.7591300000000003</v>
      </c>
      <c r="S42" s="5">
        <v>1</v>
      </c>
      <c r="T42" s="5"/>
      <c r="U42" s="5"/>
      <c r="V42" s="5"/>
      <c r="W42" s="5"/>
      <c r="X42" s="5"/>
      <c r="Y42" s="5"/>
      <c r="Z42" s="5"/>
      <c r="AA42" s="5"/>
      <c r="AB42" s="4">
        <v>7.3</v>
      </c>
      <c r="AC42" s="4">
        <v>20.100000000000001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>
        <v>4.5</v>
      </c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0.19419386932614727</v>
      </c>
      <c r="BQ42" s="4">
        <f t="shared" si="47"/>
        <v>2368.6054231974927</v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>
        <f t="shared" si="47"/>
        <v>0</v>
      </c>
      <c r="BW42" s="4">
        <f t="shared" si="47"/>
        <v>0</v>
      </c>
      <c r="BX42" s="4">
        <f t="shared" si="47"/>
        <v>0</v>
      </c>
      <c r="BY42" s="4">
        <f t="shared" si="47"/>
        <v>0</v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22.388059701492537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>
        <f t="shared" si="39"/>
        <v>0</v>
      </c>
      <c r="DB42" s="4" t="str">
        <f t="shared" si="39"/>
        <v/>
      </c>
      <c r="DC42" s="4" t="str">
        <f t="shared" si="39"/>
        <v/>
      </c>
      <c r="DE42" s="67">
        <v>30100047</v>
      </c>
      <c r="DF42" s="125"/>
      <c r="DG42" s="79" t="s">
        <v>158</v>
      </c>
      <c r="DH42" s="5">
        <f t="shared" si="13"/>
        <v>741</v>
      </c>
      <c r="DI42" s="24">
        <v>5.03</v>
      </c>
      <c r="DJ42" s="23">
        <f t="shared" si="14"/>
        <v>3727.23</v>
      </c>
      <c r="DK42" s="23">
        <f t="shared" si="15"/>
        <v>4186</v>
      </c>
      <c r="DL42" s="23">
        <f t="shared" si="16"/>
        <v>31.900000000000002</v>
      </c>
      <c r="DM42" s="23">
        <f t="shared" si="17"/>
        <v>0</v>
      </c>
      <c r="DN42" s="23">
        <f t="shared" si="18"/>
        <v>3759.13</v>
      </c>
      <c r="DO42" s="23">
        <f t="shared" si="19"/>
        <v>0.84860060705535589</v>
      </c>
      <c r="DP42" s="23">
        <f t="shared" si="20"/>
        <v>0</v>
      </c>
      <c r="DQ42" s="10">
        <v>0.5</v>
      </c>
      <c r="DR42" s="23">
        <f t="shared" si="21"/>
        <v>18.795650000000002</v>
      </c>
      <c r="DS42" s="23">
        <f t="shared" si="22"/>
        <v>-0.34860060705535589</v>
      </c>
      <c r="DT42" s="23">
        <f t="shared" si="23"/>
        <v>0.26601899907691406</v>
      </c>
      <c r="DU42" s="7">
        <v>1</v>
      </c>
      <c r="DV42" s="6">
        <f t="shared" si="24"/>
        <v>3.7591300000000003</v>
      </c>
      <c r="DW42" s="5">
        <f t="shared" si="44"/>
        <v>1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7.3</v>
      </c>
      <c r="EG42" s="54">
        <f t="shared" si="44"/>
        <v>20.100000000000001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4.5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>
        <f t="shared" si="48"/>
        <v>0.19419386932614727</v>
      </c>
      <c r="FU42" s="4">
        <f t="shared" si="48"/>
        <v>2368.6054231974927</v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>
        <f t="shared" si="48"/>
        <v>0</v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22.388059701492537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>
        <f t="shared" si="41"/>
        <v>0</v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0" t="s">
        <v>159</v>
      </c>
      <c r="C43" s="79" t="s">
        <v>160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0" t="s">
        <v>159</v>
      </c>
      <c r="DG43" s="79" t="s">
        <v>160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3" t="s">
        <v>161</v>
      </c>
      <c r="C44" s="79" t="s">
        <v>162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3" t="s">
        <v>161</v>
      </c>
      <c r="DG44" s="79" t="s">
        <v>162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4"/>
      <c r="C45" s="79" t="s">
        <v>133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4"/>
      <c r="DG45" s="79" t="s">
        <v>133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3" t="s">
        <v>163</v>
      </c>
      <c r="C46" s="79" t="s">
        <v>133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3" t="s">
        <v>163</v>
      </c>
      <c r="DG46" s="79" t="s">
        <v>133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5"/>
      <c r="C47" s="79" t="s">
        <v>131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5"/>
      <c r="DG47" s="79" t="s">
        <v>131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4" t="s">
        <v>164</v>
      </c>
      <c r="C48" s="79" t="s">
        <v>150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4" t="s">
        <v>164</v>
      </c>
      <c r="DG48" s="79" t="s">
        <v>150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5"/>
      <c r="C49" s="79" t="s">
        <v>165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5"/>
      <c r="DG49" s="79" t="s">
        <v>165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4" t="s">
        <v>166</v>
      </c>
      <c r="C50" s="79" t="s">
        <v>167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4" t="s">
        <v>166</v>
      </c>
      <c r="DG50" s="79" t="s">
        <v>167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5"/>
      <c r="C51" s="79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5"/>
      <c r="DG51" s="79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3" t="s">
        <v>168</v>
      </c>
      <c r="C52" s="79" t="s">
        <v>169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3" t="s">
        <v>168</v>
      </c>
      <c r="DG52" s="79" t="s">
        <v>169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5"/>
      <c r="C53" s="79" t="s">
        <v>162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5"/>
      <c r="DG53" s="79" t="s">
        <v>162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3" t="s">
        <v>170</v>
      </c>
      <c r="C54" s="79" t="s">
        <v>171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3" t="s">
        <v>170</v>
      </c>
      <c r="DG54" s="79" t="s">
        <v>171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5"/>
      <c r="C55" s="79" t="s">
        <v>172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5"/>
      <c r="DG55" s="79" t="s">
        <v>172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2" t="s">
        <v>173</v>
      </c>
      <c r="C56" s="79" t="s">
        <v>169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2" t="s">
        <v>173</v>
      </c>
      <c r="DG56" s="79" t="s">
        <v>169</v>
      </c>
      <c r="DH56" s="5">
        <f t="shared" si="13"/>
        <v>898</v>
      </c>
      <c r="DI56" s="24">
        <v>5.0599999999999996</v>
      </c>
      <c r="DJ56" s="23">
        <f t="shared" si="14"/>
        <v>4543.8799999999992</v>
      </c>
      <c r="DK56" s="23">
        <f t="shared" si="15"/>
        <v>4869</v>
      </c>
      <c r="DL56" s="23">
        <f t="shared" si="16"/>
        <v>33.700000000000003</v>
      </c>
      <c r="DM56" s="23">
        <f t="shared" si="17"/>
        <v>0</v>
      </c>
      <c r="DN56" s="23">
        <f t="shared" si="18"/>
        <v>4577.579999999999</v>
      </c>
      <c r="DO56" s="23">
        <f t="shared" si="19"/>
        <v>0.73619685510684707</v>
      </c>
      <c r="DP56" s="23">
        <f t="shared" si="20"/>
        <v>0</v>
      </c>
      <c r="DQ56" s="10">
        <v>1</v>
      </c>
      <c r="DR56" s="23">
        <f t="shared" si="21"/>
        <v>45.77579999999999</v>
      </c>
      <c r="DS56" s="23">
        <f t="shared" si="22"/>
        <v>0.26380314489315293</v>
      </c>
      <c r="DT56" s="23">
        <f t="shared" si="23"/>
        <v>1.3107362405463152</v>
      </c>
      <c r="DU56" s="7">
        <v>1</v>
      </c>
      <c r="DV56" s="6">
        <f t="shared" si="24"/>
        <v>4.5775799999999993</v>
      </c>
      <c r="DW56" s="5">
        <f t="shared" si="56"/>
        <v>4</v>
      </c>
      <c r="DX56" s="5">
        <f t="shared" si="56"/>
        <v>0</v>
      </c>
      <c r="DY56" s="5">
        <f t="shared" si="56"/>
        <v>0</v>
      </c>
      <c r="DZ56" s="5">
        <f t="shared" si="56"/>
        <v>1</v>
      </c>
      <c r="EA56" s="5">
        <f t="shared" si="56"/>
        <v>1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6.7</v>
      </c>
      <c r="EG56" s="54">
        <f t="shared" si="54"/>
        <v>18.899999999999999</v>
      </c>
      <c r="EH56" s="54">
        <f t="shared" si="54"/>
        <v>0</v>
      </c>
      <c r="EI56" s="54">
        <f t="shared" si="54"/>
        <v>0</v>
      </c>
      <c r="EJ56" s="54">
        <f t="shared" si="54"/>
        <v>2.1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2.8</v>
      </c>
      <c r="EQ56" s="54">
        <f t="shared" si="57"/>
        <v>0</v>
      </c>
      <c r="ER56" s="54">
        <f t="shared" si="57"/>
        <v>0</v>
      </c>
      <c r="ES56" s="54">
        <f t="shared" si="57"/>
        <v>3.2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>
        <f t="shared" si="62"/>
        <v>0.1463655468610052</v>
      </c>
      <c r="FU56" s="4">
        <f t="shared" si="62"/>
        <v>2567.2481305637975</v>
      </c>
      <c r="FV56" s="4" t="str">
        <f t="shared" si="62"/>
        <v/>
      </c>
      <c r="FW56" s="4">
        <f t="shared" si="59"/>
        <v>0</v>
      </c>
      <c r="FX56" s="4">
        <f t="shared" si="59"/>
        <v>4.587576841912103</v>
      </c>
      <c r="FY56" s="4">
        <f t="shared" si="59"/>
        <v>0</v>
      </c>
      <c r="FZ56" s="4">
        <f t="shared" si="59"/>
        <v>0</v>
      </c>
      <c r="GA56" s="4">
        <f t="shared" si="59"/>
        <v>0</v>
      </c>
      <c r="GB56" s="4">
        <f t="shared" si="59"/>
        <v>0</v>
      </c>
      <c r="GC56" s="4">
        <f t="shared" si="59"/>
        <v>0</v>
      </c>
      <c r="GD56" s="4" t="str">
        <f t="shared" si="59"/>
        <v/>
      </c>
      <c r="GE56" s="4" t="str">
        <f t="shared" si="59"/>
        <v/>
      </c>
      <c r="GF56" s="4">
        <f t="shared" si="59"/>
        <v>0</v>
      </c>
      <c r="GG56" s="4">
        <f t="shared" si="59"/>
        <v>320</v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>
        <f t="shared" si="63"/>
        <v>0</v>
      </c>
      <c r="GW56" s="4" t="str">
        <f t="shared" si="63"/>
        <v/>
      </c>
      <c r="GX56" s="4" t="str">
        <f t="shared" si="55"/>
        <v/>
      </c>
      <c r="GY56" s="4">
        <f t="shared" si="55"/>
        <v>0</v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3" t="s">
        <v>174</v>
      </c>
      <c r="C57" s="79" t="s">
        <v>162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3" t="s">
        <v>174</v>
      </c>
      <c r="DG57" s="79" t="s">
        <v>162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5"/>
      <c r="C58" s="79" t="s">
        <v>169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5"/>
      <c r="DG58" s="79" t="s">
        <v>169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3" t="s">
        <v>175</v>
      </c>
      <c r="C59" s="79" t="s">
        <v>162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3" t="s">
        <v>175</v>
      </c>
      <c r="DG59" s="79" t="s">
        <v>162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5"/>
      <c r="C60" s="79" t="s">
        <v>169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5"/>
      <c r="DG60" s="79" t="s">
        <v>169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3" t="s">
        <v>176</v>
      </c>
      <c r="C61" s="79" t="s">
        <v>131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3" t="s">
        <v>176</v>
      </c>
      <c r="DG61" s="79" t="s">
        <v>131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4"/>
      <c r="C62" s="79" t="s">
        <v>150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4"/>
      <c r="DG62" s="79" t="s">
        <v>150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4"/>
      <c r="C63" s="82" t="s">
        <v>136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4"/>
      <c r="DG63" s="82" t="s">
        <v>136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3382.4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>
        <f t="shared" si="20"/>
        <v>0</v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5"/>
      <c r="C64" s="82" t="s">
        <v>177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5"/>
      <c r="DG64" s="82" t="s">
        <v>177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3" t="s">
        <v>178</v>
      </c>
      <c r="C65" s="79" t="s">
        <v>167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3" t="s">
        <v>178</v>
      </c>
      <c r="DG65" s="79" t="s">
        <v>167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5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5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3" t="s">
        <v>179</v>
      </c>
      <c r="C67" s="79" t="s">
        <v>131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3" t="s">
        <v>179</v>
      </c>
      <c r="DG67" s="79" t="s">
        <v>131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4"/>
      <c r="C68" s="79" t="s">
        <v>154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4"/>
      <c r="DG68" s="79" t="s">
        <v>154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5"/>
      <c r="C69" s="79" t="s">
        <v>171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5"/>
      <c r="DG69" s="79" t="s">
        <v>171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3" t="s">
        <v>180</v>
      </c>
      <c r="C70" s="38" t="s">
        <v>136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3" t="s">
        <v>180</v>
      </c>
      <c r="DG70" s="38" t="s">
        <v>136</v>
      </c>
      <c r="DH70" s="5">
        <f t="shared" si="78"/>
        <v>310</v>
      </c>
      <c r="DI70" s="39">
        <v>5.03</v>
      </c>
      <c r="DJ70" s="23">
        <f t="shared" si="79"/>
        <v>1559.3000000000002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1559.3000000000002</v>
      </c>
      <c r="DO70" s="23">
        <f t="shared" si="84"/>
        <v>0</v>
      </c>
      <c r="DP70" s="23" t="str">
        <f t="shared" si="85"/>
        <v/>
      </c>
      <c r="DQ70" s="10">
        <v>0.2</v>
      </c>
      <c r="DR70" s="23">
        <f t="shared" si="86"/>
        <v>3.1186000000000007</v>
      </c>
      <c r="DS70" s="23" t="str">
        <f t="shared" si="87"/>
        <v/>
      </c>
      <c r="DT70" s="23">
        <f t="shared" si="88"/>
        <v>0</v>
      </c>
      <c r="DU70" s="7">
        <v>0.1</v>
      </c>
      <c r="DV70" s="6">
        <f t="shared" si="89"/>
        <v>0.15593000000000004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>
        <f t="shared" si="62"/>
        <v>0</v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>
        <f t="shared" si="62"/>
        <v>0</v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>
        <f t="shared" si="62"/>
        <v>0</v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4"/>
      <c r="C71" s="38" t="s">
        <v>131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4"/>
      <c r="DG71" s="38" t="s">
        <v>131</v>
      </c>
      <c r="DH71" s="5">
        <f t="shared" si="78"/>
        <v>60</v>
      </c>
      <c r="DI71" s="39">
        <v>5.03</v>
      </c>
      <c r="DJ71" s="23">
        <f t="shared" si="79"/>
        <v>301.8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301.8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0.60360000000000003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3.0180000000000002E-2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>
        <f t="shared" si="62"/>
        <v>0</v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>
        <f t="shared" si="62"/>
        <v>0</v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>
        <f t="shared" si="62"/>
        <v>0</v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4"/>
      <c r="C72" s="38" t="s">
        <v>181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4"/>
      <c r="DG72" s="38" t="s">
        <v>181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5"/>
      <c r="C73" s="38" t="s">
        <v>182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5"/>
      <c r="DG73" s="38" t="s">
        <v>182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3" t="s">
        <v>183</v>
      </c>
      <c r="C74" s="38" t="s">
        <v>136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3" t="s">
        <v>183</v>
      </c>
      <c r="DG74" s="38" t="s">
        <v>136</v>
      </c>
      <c r="DH74" s="5">
        <f t="shared" si="78"/>
        <v>32</v>
      </c>
      <c r="DI74" s="39">
        <v>10</v>
      </c>
      <c r="DJ74" s="23">
        <f t="shared" si="79"/>
        <v>320</v>
      </c>
      <c r="DK74" s="23">
        <f t="shared" si="80"/>
        <v>4888</v>
      </c>
      <c r="DL74" s="23">
        <f t="shared" si="81"/>
        <v>0</v>
      </c>
      <c r="DM74" s="23">
        <f t="shared" si="82"/>
        <v>0</v>
      </c>
      <c r="DN74" s="23">
        <f t="shared" si="83"/>
        <v>320</v>
      </c>
      <c r="DO74" s="23">
        <f t="shared" si="84"/>
        <v>0</v>
      </c>
      <c r="DP74" s="23">
        <f t="shared" si="85"/>
        <v>0</v>
      </c>
      <c r="DQ74" s="10">
        <v>0.2</v>
      </c>
      <c r="DR74" s="23">
        <f t="shared" si="86"/>
        <v>0.64</v>
      </c>
      <c r="DS74" s="23">
        <f t="shared" si="87"/>
        <v>0.2</v>
      </c>
      <c r="DT74" s="23">
        <f t="shared" si="88"/>
        <v>0</v>
      </c>
      <c r="DU74" s="7">
        <v>0.1</v>
      </c>
      <c r="DV74" s="6">
        <f t="shared" si="89"/>
        <v>3.2000000000000001E-2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>
        <f t="shared" si="62"/>
        <v>0</v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>
        <f t="shared" si="62"/>
        <v>0</v>
      </c>
      <c r="FY74" s="4">
        <f t="shared" si="62"/>
        <v>0</v>
      </c>
      <c r="FZ74" s="4" t="str">
        <f t="shared" si="62"/>
        <v/>
      </c>
      <c r="GA74" s="4">
        <f t="shared" si="62"/>
        <v>0</v>
      </c>
      <c r="GB74" s="4">
        <f t="shared" si="62"/>
        <v>0</v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4"/>
      <c r="C75" s="38" t="s">
        <v>131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4"/>
      <c r="DG75" s="38" t="s">
        <v>131</v>
      </c>
      <c r="DH75" s="5">
        <f t="shared" si="78"/>
        <v>83</v>
      </c>
      <c r="DI75" s="39">
        <v>10</v>
      </c>
      <c r="DJ75" s="23">
        <f t="shared" si="79"/>
        <v>830</v>
      </c>
      <c r="DK75" s="23">
        <f t="shared" si="80"/>
        <v>4399.2</v>
      </c>
      <c r="DL75" s="23">
        <f t="shared" si="81"/>
        <v>0</v>
      </c>
      <c r="DM75" s="23">
        <f t="shared" si="82"/>
        <v>0</v>
      </c>
      <c r="DN75" s="23">
        <f t="shared" si="83"/>
        <v>830</v>
      </c>
      <c r="DO75" s="23">
        <f t="shared" si="84"/>
        <v>0</v>
      </c>
      <c r="DP75" s="23">
        <f t="shared" si="85"/>
        <v>0</v>
      </c>
      <c r="DQ75" s="10">
        <v>0.2</v>
      </c>
      <c r="DR75" s="23">
        <f t="shared" si="86"/>
        <v>1.66</v>
      </c>
      <c r="DS75" s="23">
        <f t="shared" si="87"/>
        <v>0.2</v>
      </c>
      <c r="DT75" s="23">
        <f t="shared" si="88"/>
        <v>0</v>
      </c>
      <c r="DU75" s="7">
        <v>0.1</v>
      </c>
      <c r="DV75" s="6">
        <f t="shared" si="89"/>
        <v>8.3000000000000004E-2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>
        <f t="shared" si="62"/>
        <v>0</v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>
        <f t="shared" si="62"/>
        <v>0</v>
      </c>
      <c r="FY75" s="4">
        <f t="shared" si="62"/>
        <v>0</v>
      </c>
      <c r="FZ75" s="4" t="str">
        <f t="shared" si="62"/>
        <v/>
      </c>
      <c r="GA75" s="4">
        <f t="shared" si="62"/>
        <v>0</v>
      </c>
      <c r="GB75" s="4">
        <f t="shared" si="62"/>
        <v>0</v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4"/>
      <c r="C76" s="38" t="s">
        <v>181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4"/>
      <c r="DG76" s="38" t="s">
        <v>181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5"/>
      <c r="C77" s="38" t="s">
        <v>182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5"/>
      <c r="DG77" s="38" t="s">
        <v>182</v>
      </c>
      <c r="DH77" s="5">
        <f t="shared" si="78"/>
        <v>22</v>
      </c>
      <c r="DI77" s="39">
        <v>10</v>
      </c>
      <c r="DJ77" s="23">
        <f t="shared" si="79"/>
        <v>220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220</v>
      </c>
      <c r="DO77" s="23">
        <f t="shared" si="84"/>
        <v>0</v>
      </c>
      <c r="DP77" s="23" t="str">
        <f t="shared" si="85"/>
        <v/>
      </c>
      <c r="DQ77" s="10">
        <v>0.2</v>
      </c>
      <c r="DR77" s="23">
        <f t="shared" si="86"/>
        <v>0.44</v>
      </c>
      <c r="DS77" s="23" t="str">
        <f t="shared" si="87"/>
        <v/>
      </c>
      <c r="DT77" s="23">
        <f t="shared" si="88"/>
        <v>0</v>
      </c>
      <c r="DU77" s="7">
        <v>0.1</v>
      </c>
      <c r="DV77" s="6">
        <f t="shared" si="89"/>
        <v>2.1999999999999999E-2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>
        <f t="shared" si="62"/>
        <v>0</v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>
        <f t="shared" si="62"/>
        <v>0</v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>
        <f t="shared" si="62"/>
        <v>0</v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0" t="s">
        <v>184</v>
      </c>
      <c r="C78" s="38" t="s">
        <v>185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0" t="s">
        <v>184</v>
      </c>
      <c r="DG78" s="38" t="s">
        <v>185</v>
      </c>
      <c r="DH78" s="5">
        <f t="shared" si="78"/>
        <v>108</v>
      </c>
      <c r="DI78" s="39">
        <v>10</v>
      </c>
      <c r="DJ78" s="23">
        <f t="shared" si="79"/>
        <v>1080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1080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2.16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0.108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3" t="s">
        <v>186</v>
      </c>
      <c r="C79" s="82" t="s">
        <v>135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3" t="s">
        <v>186</v>
      </c>
      <c r="DG79" s="82" t="s">
        <v>135</v>
      </c>
      <c r="DH79" s="5">
        <f t="shared" si="78"/>
        <v>40</v>
      </c>
      <c r="DI79" s="24">
        <v>5.0599999999999996</v>
      </c>
      <c r="DJ79" s="23">
        <f t="shared" si="79"/>
        <v>202.39999999999998</v>
      </c>
      <c r="DK79" s="23">
        <f t="shared" si="80"/>
        <v>5344.2</v>
      </c>
      <c r="DL79" s="23">
        <f t="shared" si="81"/>
        <v>0</v>
      </c>
      <c r="DM79" s="23">
        <f t="shared" si="82"/>
        <v>0</v>
      </c>
      <c r="DN79" s="23">
        <f t="shared" si="83"/>
        <v>202.39999999999998</v>
      </c>
      <c r="DO79" s="23">
        <f t="shared" si="84"/>
        <v>0</v>
      </c>
      <c r="DP79" s="23">
        <f t="shared" si="85"/>
        <v>0</v>
      </c>
      <c r="DQ79" s="10">
        <v>0.3</v>
      </c>
      <c r="DR79" s="23">
        <f t="shared" si="86"/>
        <v>0.60719999999999996</v>
      </c>
      <c r="DS79" s="23">
        <f t="shared" si="87"/>
        <v>0.3</v>
      </c>
      <c r="DT79" s="23">
        <f t="shared" si="88"/>
        <v>0</v>
      </c>
      <c r="DU79" s="7">
        <v>0.1</v>
      </c>
      <c r="DV79" s="6">
        <f t="shared" si="89"/>
        <v>2.0239999999999998E-2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>
        <f t="shared" si="62"/>
        <v>0</v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5"/>
      <c r="C80" s="79" t="s">
        <v>167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5"/>
      <c r="DG80" s="79" t="s">
        <v>167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3" t="s">
        <v>187</v>
      </c>
      <c r="C81" s="79" t="s">
        <v>131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3" t="s">
        <v>187</v>
      </c>
      <c r="DG81" s="79" t="s">
        <v>131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4"/>
      <c r="C82" s="79" t="s">
        <v>136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4"/>
      <c r="DG82" s="79" t="s">
        <v>136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5"/>
      <c r="C83" s="79" t="s">
        <v>150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5"/>
      <c r="DG83" s="79" t="s">
        <v>150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3" t="s">
        <v>188</v>
      </c>
      <c r="C84" s="79" t="s">
        <v>182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3" t="s">
        <v>188</v>
      </c>
      <c r="DG84" s="79" t="s">
        <v>182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4"/>
      <c r="C85" s="79" t="s">
        <v>131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4"/>
      <c r="DG85" s="79" t="s">
        <v>131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4"/>
      <c r="C86" s="79" t="s">
        <v>150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4"/>
      <c r="DG86" s="79" t="s">
        <v>150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5"/>
      <c r="C87" s="79" t="s">
        <v>136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5"/>
      <c r="DG87" s="79" t="s">
        <v>136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3" t="s">
        <v>189</v>
      </c>
      <c r="C88" s="79" t="s">
        <v>182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3" t="s">
        <v>189</v>
      </c>
      <c r="DG88" s="79" t="s">
        <v>182</v>
      </c>
      <c r="DH88" s="5">
        <f t="shared" si="78"/>
        <v>624</v>
      </c>
      <c r="DI88" s="24">
        <v>5.05</v>
      </c>
      <c r="DJ88" s="23">
        <f t="shared" si="79"/>
        <v>3151.2</v>
      </c>
      <c r="DK88" s="23">
        <f t="shared" si="80"/>
        <v>3636.6000000000004</v>
      </c>
      <c r="DL88" s="23">
        <f t="shared" si="81"/>
        <v>6.1</v>
      </c>
      <c r="DM88" s="23">
        <f t="shared" si="82"/>
        <v>0</v>
      </c>
      <c r="DN88" s="23">
        <f t="shared" si="83"/>
        <v>3157.2999999999997</v>
      </c>
      <c r="DO88" s="23">
        <f t="shared" si="84"/>
        <v>0.19320305324169387</v>
      </c>
      <c r="DP88" s="23">
        <f t="shared" si="85"/>
        <v>0</v>
      </c>
      <c r="DQ88" s="10">
        <v>0.3</v>
      </c>
      <c r="DR88" s="23">
        <f t="shared" si="86"/>
        <v>9.471899999999998</v>
      </c>
      <c r="DS88" s="23">
        <f t="shared" si="87"/>
        <v>0.10679694675830612</v>
      </c>
      <c r="DT88" s="23">
        <f t="shared" si="88"/>
        <v>0</v>
      </c>
      <c r="DU88" s="7">
        <v>0.1</v>
      </c>
      <c r="DV88" s="6">
        <f t="shared" si="89"/>
        <v>0.31573000000000001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2.2999999999999998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3.8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>
        <f t="shared" si="99"/>
        <v>0</v>
      </c>
      <c r="FU88" s="4">
        <f t="shared" si="99"/>
        <v>0</v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>
        <f t="shared" si="95"/>
        <v>0</v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>
        <f t="shared" si="55"/>
        <v>0</v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4"/>
      <c r="C89" s="79" t="s">
        <v>131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4"/>
      <c r="DG89" s="79" t="s">
        <v>131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4"/>
      <c r="C90" s="79" t="s">
        <v>150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4"/>
      <c r="DG90" s="79" t="s">
        <v>150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5"/>
      <c r="C91" s="79" t="s">
        <v>136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5"/>
      <c r="DG91" s="79" t="s">
        <v>136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3" t="s">
        <v>190</v>
      </c>
      <c r="C92" s="79" t="s">
        <v>167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3" t="s">
        <v>190</v>
      </c>
      <c r="DG92" s="79" t="s">
        <v>167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4"/>
      <c r="C93" s="79" t="s">
        <v>136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4"/>
      <c r="DG93" s="79" t="s">
        <v>136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1">
        <v>30100026</v>
      </c>
      <c r="B94" s="124"/>
      <c r="C94" s="79" t="s">
        <v>149</v>
      </c>
      <c r="D94" s="5">
        <v>345</v>
      </c>
      <c r="E94" s="22">
        <v>5.08</v>
      </c>
      <c r="F94" s="23">
        <f t="shared" si="67"/>
        <v>1752.6000000000001</v>
      </c>
      <c r="G94" s="23">
        <f>+'[2]22'!$L$11</f>
        <v>1812</v>
      </c>
      <c r="H94" s="23">
        <f t="shared" si="92"/>
        <v>5.4</v>
      </c>
      <c r="I94" s="23">
        <f t="shared" si="93"/>
        <v>0</v>
      </c>
      <c r="J94" s="23">
        <f t="shared" si="70"/>
        <v>1758.0000000000002</v>
      </c>
      <c r="K94" s="23">
        <f t="shared" si="71"/>
        <v>0.30716723549488051</v>
      </c>
      <c r="L94" s="23">
        <f t="shared" si="72"/>
        <v>0</v>
      </c>
      <c r="M94" s="10">
        <v>1</v>
      </c>
      <c r="N94" s="23">
        <f t="shared" si="73"/>
        <v>17.580000000000002</v>
      </c>
      <c r="O94" s="23">
        <f t="shared" si="74"/>
        <v>0.69283276450511955</v>
      </c>
      <c r="P94" s="23">
        <f t="shared" si="75"/>
        <v>0</v>
      </c>
      <c r="Q94" s="7">
        <v>0.1</v>
      </c>
      <c r="R94" s="6">
        <f t="shared" si="76"/>
        <v>0.17580000000000004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3.6</v>
      </c>
      <c r="AE94" s="4"/>
      <c r="AF94" s="4"/>
      <c r="AG94" s="4">
        <v>1.8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>
        <f t="shared" si="98"/>
        <v>0</v>
      </c>
      <c r="BR94" s="4" t="str">
        <f t="shared" si="98"/>
        <v/>
      </c>
      <c r="BS94" s="4">
        <f t="shared" si="98"/>
        <v>0</v>
      </c>
      <c r="BT94" s="4">
        <f t="shared" si="98"/>
        <v>0</v>
      </c>
      <c r="BU94" s="4">
        <f t="shared" si="98"/>
        <v>259.80295566502457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>
        <f t="shared" si="77"/>
        <v>0</v>
      </c>
      <c r="CK94" s="4" t="str">
        <f t="shared" si="77"/>
        <v/>
      </c>
      <c r="CL94" s="4" t="str">
        <f t="shared" si="77"/>
        <v/>
      </c>
      <c r="CM94" s="4">
        <f t="shared" si="77"/>
        <v>0</v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4"/>
      <c r="DG94" s="79" t="s">
        <v>149</v>
      </c>
      <c r="DH94" s="5">
        <f t="shared" si="78"/>
        <v>345</v>
      </c>
      <c r="DI94" s="24">
        <v>5.08</v>
      </c>
      <c r="DJ94" s="23">
        <f t="shared" si="79"/>
        <v>1752.6000000000001</v>
      </c>
      <c r="DK94" s="23">
        <f t="shared" si="80"/>
        <v>1812</v>
      </c>
      <c r="DL94" s="23">
        <f t="shared" si="81"/>
        <v>5.4</v>
      </c>
      <c r="DM94" s="23">
        <f t="shared" si="82"/>
        <v>0</v>
      </c>
      <c r="DN94" s="23">
        <f t="shared" si="83"/>
        <v>1758.0000000000002</v>
      </c>
      <c r="DO94" s="23">
        <f t="shared" si="84"/>
        <v>0.30716723549488051</v>
      </c>
      <c r="DP94" s="23">
        <f t="shared" si="85"/>
        <v>0</v>
      </c>
      <c r="DQ94" s="10">
        <v>1</v>
      </c>
      <c r="DR94" s="23">
        <f t="shared" si="86"/>
        <v>17.580000000000002</v>
      </c>
      <c r="DS94" s="23">
        <f t="shared" si="87"/>
        <v>0.69283276450511955</v>
      </c>
      <c r="DT94" s="23">
        <f t="shared" si="88"/>
        <v>0</v>
      </c>
      <c r="DU94" s="7">
        <v>0.1</v>
      </c>
      <c r="DV94" s="6">
        <f t="shared" si="89"/>
        <v>0.17580000000000004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3.6</v>
      </c>
      <c r="EI94" s="54">
        <f t="shared" si="100"/>
        <v>0</v>
      </c>
      <c r="EJ94" s="54">
        <f t="shared" si="100"/>
        <v>0</v>
      </c>
      <c r="EK94" s="54">
        <f t="shared" si="100"/>
        <v>1.8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>
        <f t="shared" si="99"/>
        <v>0</v>
      </c>
      <c r="FU94" s="4">
        <f t="shared" si="99"/>
        <v>0</v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>
        <f t="shared" si="99"/>
        <v>259.80295566502457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>
        <f t="shared" si="91"/>
        <v>0</v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customHeight="1">
      <c r="A95" s="61">
        <v>30100028</v>
      </c>
      <c r="B95" s="124"/>
      <c r="C95" s="79" t="s">
        <v>155</v>
      </c>
      <c r="D95" s="5">
        <v>349</v>
      </c>
      <c r="E95" s="22">
        <v>5.08</v>
      </c>
      <c r="F95" s="23">
        <f t="shared" si="67"/>
        <v>1772.92</v>
      </c>
      <c r="G95" s="23">
        <f>+'[2]22'!$L$9</f>
        <v>1812</v>
      </c>
      <c r="H95" s="23">
        <f t="shared" si="92"/>
        <v>3.9</v>
      </c>
      <c r="I95" s="23">
        <f t="shared" si="93"/>
        <v>0</v>
      </c>
      <c r="J95" s="23">
        <f t="shared" si="70"/>
        <v>1776.8200000000002</v>
      </c>
      <c r="K95" s="23">
        <f t="shared" si="71"/>
        <v>0.21949325198950934</v>
      </c>
      <c r="L95" s="23">
        <f t="shared" si="72"/>
        <v>0</v>
      </c>
      <c r="M95" s="10">
        <v>1</v>
      </c>
      <c r="N95" s="23">
        <f t="shared" si="73"/>
        <v>17.7682</v>
      </c>
      <c r="O95" s="23">
        <f t="shared" si="74"/>
        <v>0.78050674801049069</v>
      </c>
      <c r="P95" s="23">
        <f t="shared" si="75"/>
        <v>0</v>
      </c>
      <c r="Q95" s="7">
        <v>0.1</v>
      </c>
      <c r="R95" s="6">
        <f t="shared" si="76"/>
        <v>0.17768200000000001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1.5</v>
      </c>
      <c r="AE95" s="4"/>
      <c r="AF95" s="4"/>
      <c r="AG95" s="4">
        <v>2.4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 t="str">
        <f t="shared" si="98"/>
        <v/>
      </c>
      <c r="BS95" s="4">
        <f t="shared" si="98"/>
        <v>0</v>
      </c>
      <c r="BT95" s="4">
        <f t="shared" si="98"/>
        <v>0</v>
      </c>
      <c r="BU95" s="4">
        <f t="shared" si="98"/>
        <v>307.49253688294078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77"/>
        <v>0</v>
      </c>
      <c r="CK95" s="4" t="str">
        <f t="shared" si="77"/>
        <v/>
      </c>
      <c r="CL95" s="4" t="str">
        <f t="shared" si="77"/>
        <v/>
      </c>
      <c r="CM95" s="4">
        <f t="shared" si="77"/>
        <v>0</v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4"/>
      <c r="DG95" s="79" t="s">
        <v>155</v>
      </c>
      <c r="DH95" s="5">
        <f t="shared" si="78"/>
        <v>349</v>
      </c>
      <c r="DI95" s="24">
        <v>5.08</v>
      </c>
      <c r="DJ95" s="23">
        <f t="shared" si="79"/>
        <v>1772.92</v>
      </c>
      <c r="DK95" s="23">
        <f t="shared" si="80"/>
        <v>1812</v>
      </c>
      <c r="DL95" s="23">
        <f t="shared" si="81"/>
        <v>3.9</v>
      </c>
      <c r="DM95" s="23">
        <f t="shared" si="82"/>
        <v>0</v>
      </c>
      <c r="DN95" s="23">
        <f t="shared" si="83"/>
        <v>1776.8200000000002</v>
      </c>
      <c r="DO95" s="23">
        <f t="shared" si="84"/>
        <v>0.21949325198950934</v>
      </c>
      <c r="DP95" s="23">
        <f t="shared" si="85"/>
        <v>0</v>
      </c>
      <c r="DQ95" s="10">
        <v>1</v>
      </c>
      <c r="DR95" s="23">
        <f t="shared" si="86"/>
        <v>17.7682</v>
      </c>
      <c r="DS95" s="23">
        <f t="shared" si="87"/>
        <v>0.78050674801049069</v>
      </c>
      <c r="DT95" s="23">
        <f t="shared" si="88"/>
        <v>0</v>
      </c>
      <c r="DU95" s="7">
        <v>0.1</v>
      </c>
      <c r="DV95" s="6">
        <f t="shared" si="89"/>
        <v>0.17768200000000001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1.5</v>
      </c>
      <c r="EI95" s="54">
        <f t="shared" si="100"/>
        <v>0</v>
      </c>
      <c r="EJ95" s="54">
        <f t="shared" si="100"/>
        <v>0</v>
      </c>
      <c r="EK95" s="54">
        <f t="shared" si="100"/>
        <v>2.4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>
        <f t="shared" si="99"/>
        <v>0</v>
      </c>
      <c r="FU95" s="4">
        <f t="shared" si="99"/>
        <v>0</v>
      </c>
      <c r="FV95" s="4" t="str">
        <f t="shared" si="99"/>
        <v/>
      </c>
      <c r="FW95" s="4">
        <f t="shared" si="99"/>
        <v>0</v>
      </c>
      <c r="FX95" s="4">
        <f t="shared" si="99"/>
        <v>0</v>
      </c>
      <c r="FY95" s="4">
        <f t="shared" si="99"/>
        <v>307.49253688294078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>
        <f t="shared" si="91"/>
        <v>0</v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4"/>
      <c r="C96" s="79" t="s">
        <v>129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4"/>
      <c r="DG96" s="79" t="s">
        <v>129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4"/>
      <c r="C97" s="79" t="s">
        <v>191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4"/>
      <c r="DG97" s="79" t="s">
        <v>191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4"/>
      <c r="C98" s="79" t="s">
        <v>150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4"/>
      <c r="DG98" s="79" t="s">
        <v>150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5"/>
      <c r="C99" s="79" t="s">
        <v>131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5"/>
      <c r="DG99" s="79" t="s">
        <v>131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3" t="s">
        <v>192</v>
      </c>
      <c r="C100" s="29" t="s">
        <v>154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3" t="s">
        <v>192</v>
      </c>
      <c r="DG100" s="29" t="s">
        <v>154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4"/>
      <c r="C101" s="79" t="s">
        <v>150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4"/>
      <c r="DG101" s="79" t="s">
        <v>150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4"/>
      <c r="C102" s="29" t="s">
        <v>193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4"/>
      <c r="DG102" s="29" t="s">
        <v>193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5"/>
      <c r="C103" s="29" t="s">
        <v>129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5"/>
      <c r="DG103" s="29" t="s">
        <v>129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3" t="s">
        <v>194</v>
      </c>
      <c r="C104" s="29" t="s">
        <v>156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3" t="s">
        <v>194</v>
      </c>
      <c r="DG104" s="29" t="s">
        <v>156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4"/>
      <c r="C105" s="29" t="s">
        <v>195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4"/>
      <c r="DG105" s="29" t="s">
        <v>195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4"/>
      <c r="C106" s="29" t="s">
        <v>196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4"/>
      <c r="DG106" s="29" t="s">
        <v>196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5"/>
      <c r="C107" s="29" t="s">
        <v>197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5"/>
      <c r="DG107" s="29" t="s">
        <v>197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3" t="s">
        <v>198</v>
      </c>
      <c r="C108" s="29" t="s">
        <v>156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3" t="s">
        <v>198</v>
      </c>
      <c r="DG108" s="29" t="s">
        <v>156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4"/>
      <c r="C109" s="29" t="s">
        <v>195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4"/>
      <c r="DG109" s="29" t="s">
        <v>195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4"/>
      <c r="C110" s="29" t="s">
        <v>196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4"/>
      <c r="DG110" s="29" t="s">
        <v>196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5"/>
      <c r="C111" s="29" t="s">
        <v>197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5"/>
      <c r="DG111" s="29" t="s">
        <v>197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3" t="s">
        <v>199</v>
      </c>
      <c r="C112" s="29" t="s">
        <v>200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3" t="s">
        <v>199</v>
      </c>
      <c r="DG112" s="29" t="s">
        <v>200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5"/>
      <c r="C113" s="29" t="s">
        <v>172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5"/>
      <c r="DG113" s="29" t="s">
        <v>172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3" t="s">
        <v>201</v>
      </c>
      <c r="C114" s="29" t="s">
        <v>177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3" t="s">
        <v>201</v>
      </c>
      <c r="DG114" s="29" t="s">
        <v>177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4"/>
      <c r="C115" s="29" t="s">
        <v>138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4"/>
      <c r="DG115" s="29" t="s">
        <v>138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5"/>
      <c r="C116" s="29" t="s">
        <v>202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5"/>
      <c r="DG116" s="29" t="s">
        <v>202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3" t="s">
        <v>203</v>
      </c>
      <c r="C117" s="29" t="s">
        <v>177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3" t="s">
        <v>203</v>
      </c>
      <c r="DG117" s="29" t="s">
        <v>177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4"/>
      <c r="C118" s="29" t="s">
        <v>154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4"/>
      <c r="DG118" s="29" t="s">
        <v>154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5"/>
      <c r="C119" s="29" t="s">
        <v>202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5"/>
      <c r="DG119" s="29" t="s">
        <v>202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3" t="s">
        <v>204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3" t="s">
        <v>204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4"/>
      <c r="C121" s="29" t="s">
        <v>206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4"/>
      <c r="DG121" s="29" t="s">
        <v>206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5"/>
      <c r="C122" s="29" t="s">
        <v>127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5"/>
      <c r="DG122" s="29" t="s">
        <v>127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3" t="s">
        <v>207</v>
      </c>
      <c r="C123" s="29" t="s">
        <v>160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3" t="s">
        <v>207</v>
      </c>
      <c r="DG123" s="29" t="s">
        <v>160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4"/>
      <c r="C124" s="29" t="s">
        <v>129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4"/>
      <c r="DG124" s="29" t="s">
        <v>129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4"/>
      <c r="C125" s="29" t="s">
        <v>177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4"/>
      <c r="DG125" s="29" t="s">
        <v>177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5"/>
      <c r="C126" s="29" t="s">
        <v>209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5"/>
      <c r="DG126" s="29" t="s">
        <v>209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3" t="s">
        <v>210</v>
      </c>
      <c r="C127" s="29" t="s">
        <v>211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3" t="s">
        <v>210</v>
      </c>
      <c r="DG127" s="29" t="s">
        <v>211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4"/>
      <c r="C128" s="29" t="s">
        <v>212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4"/>
      <c r="DG128" s="29" t="s">
        <v>212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4"/>
      <c r="C129" s="29" t="s">
        <v>139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4"/>
      <c r="DG129" s="29" t="s">
        <v>139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5"/>
      <c r="C130" s="29" t="s">
        <v>209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5"/>
      <c r="DG130" s="29" t="s">
        <v>209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3" t="s">
        <v>214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3" t="s">
        <v>214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4"/>
      <c r="C132" s="29" t="s">
        <v>206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4"/>
      <c r="DG132" s="29" t="s">
        <v>206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5"/>
      <c r="C133" s="29" t="s">
        <v>127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5"/>
      <c r="DG133" s="29" t="s">
        <v>127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3" t="s">
        <v>216</v>
      </c>
      <c r="C134" s="29" t="s">
        <v>154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3" t="s">
        <v>216</v>
      </c>
      <c r="DG134" s="29" t="s">
        <v>154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5"/>
      <c r="C135" s="29" t="s">
        <v>129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5"/>
      <c r="DG135" s="29" t="s">
        <v>129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3" t="s">
        <v>218</v>
      </c>
      <c r="C136" s="29" t="s">
        <v>127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3" t="s">
        <v>218</v>
      </c>
      <c r="DG136" s="29" t="s">
        <v>127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4"/>
      <c r="C137" s="29" t="s">
        <v>219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4"/>
      <c r="DG137" s="29" t="s">
        <v>219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4"/>
      <c r="C138" s="29" t="s">
        <v>154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4"/>
      <c r="DG138" s="29" t="s">
        <v>154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5"/>
      <c r="C139" s="29" t="s">
        <v>221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5"/>
      <c r="DG139" s="29" t="s">
        <v>221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222</v>
      </c>
      <c r="C140" s="30" t="s">
        <v>223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222</v>
      </c>
      <c r="DG140" s="30" t="s">
        <v>223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224</v>
      </c>
      <c r="C141" s="30" t="s">
        <v>225</v>
      </c>
      <c r="D141" s="5">
        <v>321</v>
      </c>
      <c r="E141" s="22">
        <v>7.69</v>
      </c>
      <c r="F141" s="23">
        <f t="shared" si="124"/>
        <v>2468.4900000000002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2468.4900000000002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4.936980000000001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0.24684900000000004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224</v>
      </c>
      <c r="DG141" s="30" t="s">
        <v>225</v>
      </c>
      <c r="DH141" s="5">
        <f t="shared" si="132"/>
        <v>321</v>
      </c>
      <c r="DI141" s="24">
        <v>7.69</v>
      </c>
      <c r="DJ141" s="23">
        <f t="shared" si="133"/>
        <v>2468.4900000000002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2468.4900000000002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4.936980000000001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0.24684900000000004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226</v>
      </c>
      <c r="C142" s="30" t="s">
        <v>227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226</v>
      </c>
      <c r="DG142" s="30" t="s">
        <v>227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customHeight="1">
      <c r="A143" s="61">
        <v>30700013</v>
      </c>
      <c r="B143" s="30" t="s">
        <v>228</v>
      </c>
      <c r="C143" s="30" t="s">
        <v>229</v>
      </c>
      <c r="D143" s="5">
        <v>119</v>
      </c>
      <c r="E143" s="22">
        <v>3.5</v>
      </c>
      <c r="F143" s="23">
        <f t="shared" si="124"/>
        <v>416.5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416.5</v>
      </c>
      <c r="K143" s="23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0.83300000000000007</v>
      </c>
      <c r="O143" s="23">
        <f t="shared" si="129"/>
        <v>0.2</v>
      </c>
      <c r="P143" s="23">
        <f t="shared" si="130"/>
        <v>0</v>
      </c>
      <c r="Q143" s="7">
        <v>0.1</v>
      </c>
      <c r="R143" s="6">
        <f t="shared" si="131"/>
        <v>4.1650000000000006E-2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20"/>
        <v>0</v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>
        <f t="shared" si="120"/>
        <v>0</v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>
        <f t="shared" si="120"/>
        <v>0</v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228</v>
      </c>
      <c r="DG143" s="30" t="s">
        <v>229</v>
      </c>
      <c r="DH143" s="5">
        <f t="shared" si="132"/>
        <v>119</v>
      </c>
      <c r="DI143" s="24">
        <v>3.5</v>
      </c>
      <c r="DJ143" s="23">
        <f t="shared" si="133"/>
        <v>416.5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416.5</v>
      </c>
      <c r="DO143" s="23">
        <f t="shared" si="138"/>
        <v>0</v>
      </c>
      <c r="DP143" s="23" t="str">
        <f t="shared" si="139"/>
        <v/>
      </c>
      <c r="DQ143" s="3">
        <v>0.2</v>
      </c>
      <c r="DR143" s="23">
        <f t="shared" si="140"/>
        <v>0.83300000000000007</v>
      </c>
      <c r="DS143" s="23" t="str">
        <f t="shared" si="141"/>
        <v/>
      </c>
      <c r="DT143" s="23">
        <f t="shared" si="142"/>
        <v>0</v>
      </c>
      <c r="DU143" s="7">
        <v>0.1</v>
      </c>
      <c r="DV143" s="6">
        <f t="shared" si="143"/>
        <v>4.1650000000000006E-2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>
        <f t="shared" si="121"/>
        <v>0</v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>
        <f t="shared" si="121"/>
        <v>0</v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>
        <f t="shared" si="121"/>
        <v>0</v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231</v>
      </c>
      <c r="C144" s="30" t="s">
        <v>232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231</v>
      </c>
      <c r="DG144" s="30" t="s">
        <v>232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234</v>
      </c>
      <c r="C145" s="30" t="s">
        <v>232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234</v>
      </c>
      <c r="DG145" s="30" t="s">
        <v>232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236</v>
      </c>
      <c r="C146" s="30" t="s">
        <v>232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236</v>
      </c>
      <c r="DG146" s="30" t="s">
        <v>232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238</v>
      </c>
      <c r="C147" s="30" t="s">
        <v>240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238</v>
      </c>
      <c r="DG147" s="30" t="s">
        <v>240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242</v>
      </c>
      <c r="C148" s="30" t="s">
        <v>243</v>
      </c>
      <c r="D148" s="5"/>
      <c r="E148" s="22">
        <v>6</v>
      </c>
      <c r="F148" s="23">
        <f t="shared" si="124"/>
        <v>0</v>
      </c>
      <c r="G148" s="23">
        <f>+'[2]22'!$L$14</f>
        <v>410.8</v>
      </c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242</v>
      </c>
      <c r="DG148" s="30" t="s">
        <v>243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410.8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>
        <f t="shared" si="139"/>
        <v>0</v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244</v>
      </c>
      <c r="C149" s="30" t="s">
        <v>243</v>
      </c>
      <c r="D149" s="5"/>
      <c r="E149" s="22">
        <v>6</v>
      </c>
      <c r="F149" s="23">
        <f t="shared" si="124"/>
        <v>0</v>
      </c>
      <c r="G149" s="23">
        <f>+'[2]22'!$L$15</f>
        <v>1437.8</v>
      </c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244</v>
      </c>
      <c r="DG149" s="30" t="s">
        <v>243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1437.8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>
        <f t="shared" si="139"/>
        <v>0</v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1" t="s">
        <v>246</v>
      </c>
      <c r="C150" s="29" t="s">
        <v>248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1" t="s">
        <v>246</v>
      </c>
      <c r="DG150" s="29" t="s">
        <v>248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1" t="s">
        <v>250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1" t="s">
        <v>250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2326</v>
      </c>
      <c r="E152" s="43"/>
      <c r="F152" s="44">
        <f>SUM(F4:F151)</f>
        <v>12406.27</v>
      </c>
      <c r="G152" s="44">
        <f t="shared" ref="G152:J152" si="155">SUM(G4:G151)</f>
        <v>14324.8</v>
      </c>
      <c r="H152" s="44">
        <f t="shared" si="155"/>
        <v>41.2</v>
      </c>
      <c r="I152" s="44">
        <f t="shared" si="155"/>
        <v>0</v>
      </c>
      <c r="J152" s="44">
        <f t="shared" si="155"/>
        <v>12447.47</v>
      </c>
      <c r="K152" s="44">
        <f>IF(ISERROR(H152/J152*100),"0",(H152/J152*100))</f>
        <v>0.33099095639515508</v>
      </c>
      <c r="L152" s="44">
        <f>IF(ISERROR(I152/G152*100),"0",(I152/G152*100))</f>
        <v>0</v>
      </c>
      <c r="M152" s="45">
        <f>IF(ISERROR(N152/J152*100),"",(N152/J152*100))</f>
        <v>0.54512029352149471</v>
      </c>
      <c r="N152" s="44">
        <f>SUM(N4:N151)</f>
        <v>67.853684999999999</v>
      </c>
      <c r="O152" s="44">
        <f>IF(ISERROR(M152-K152-L152),"0",(M152-K152-L152))</f>
        <v>0.21412933712633964</v>
      </c>
      <c r="P152" s="44">
        <f>(S152+T152+U152+V152+W152+X152+Y152+Z152+AA152)/J152*1000</f>
        <v>8.0337610775523066E-2</v>
      </c>
      <c r="Q152" s="46">
        <f>IF(ISERROR(R152/J152*1000),"",(R152/J152*1000))</f>
        <v>0.40824922654965229</v>
      </c>
      <c r="R152" s="44">
        <f>SUM(R4:R151)</f>
        <v>5.0816699999999999</v>
      </c>
      <c r="S152" s="44">
        <f t="shared" ref="S152:BO152" si="156">SUM(S4:S151)</f>
        <v>1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7.3</v>
      </c>
      <c r="AC152" s="44">
        <f t="shared" si="156"/>
        <v>20.100000000000001</v>
      </c>
      <c r="AD152" s="44">
        <f t="shared" si="156"/>
        <v>5.0999999999999996</v>
      </c>
      <c r="AE152" s="44">
        <f t="shared" si="156"/>
        <v>0</v>
      </c>
      <c r="AF152" s="44">
        <f t="shared" si="156"/>
        <v>0</v>
      </c>
      <c r="AG152" s="44">
        <f t="shared" si="156"/>
        <v>4.2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4.5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5.8646455866131833E-2</v>
      </c>
      <c r="BQ152" s="47">
        <f t="shared" ref="BQ152:CO152" si="157">IF(ISERROR(AC152/$J$152*100),"",(AC152/$J$152*100))</f>
        <v>0.16147859765880138</v>
      </c>
      <c r="BR152" s="47">
        <f t="shared" si="157"/>
        <v>4.0972181495516756E-2</v>
      </c>
      <c r="BS152" s="47">
        <f t="shared" si="157"/>
        <v>0</v>
      </c>
      <c r="BT152" s="47">
        <f t="shared" si="157"/>
        <v>0</v>
      </c>
      <c r="BU152" s="47">
        <f t="shared" si="157"/>
        <v>3.3741796525719688E-2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3.6151924848985377E-2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4503</v>
      </c>
      <c r="DI152" s="40"/>
      <c r="DJ152" s="40">
        <f>SUM(DJ4:DJ151)</f>
        <v>24614.849999999995</v>
      </c>
      <c r="DK152" s="40">
        <f>SUM(DK4:DK151)</f>
        <v>40844.200000000012</v>
      </c>
      <c r="DL152" s="40">
        <f t="shared" ref="DL152:DN152" si="172">SUM(DL4:DL151)</f>
        <v>81.000000000000014</v>
      </c>
      <c r="DM152" s="40">
        <f t="shared" si="172"/>
        <v>0</v>
      </c>
      <c r="DN152" s="40">
        <f t="shared" si="172"/>
        <v>24695.85</v>
      </c>
      <c r="DO152" s="40">
        <f>IF(ISERROR(DL152/DN152*100),"",(DL152/DN152*100))</f>
        <v>0.32799033035914948</v>
      </c>
      <c r="DP152" s="40">
        <f>IF(ISERROR(DM152/DK152*100),"",(DM152/DK152*100))</f>
        <v>0</v>
      </c>
      <c r="DQ152" s="41">
        <f>IF(ISERROR(DR152/DN152*100),"",(DR152/DN152*100))</f>
        <v>0.53584219615846385</v>
      </c>
      <c r="DR152" s="40">
        <f>SUM(DR4:DR151)</f>
        <v>132.33078499999999</v>
      </c>
      <c r="DS152" s="40">
        <f>IF(ISERROR(DQ152-DO152-DP152),"",(DQ152-DO152-DP152))</f>
        <v>0.20785186579931436</v>
      </c>
      <c r="DT152" s="40">
        <f t="shared" si="142"/>
        <v>0.28344843364370936</v>
      </c>
      <c r="DU152" s="42">
        <f>IF(ISERROR(DV152/DN152*1000),"",(DV152/DN152*1000))</f>
        <v>0.42218955816463094</v>
      </c>
      <c r="DV152" s="40">
        <f>SUM(DV4:DV151)</f>
        <v>10.42633</v>
      </c>
      <c r="DW152" s="40">
        <f>SUM(DW4:DW151)</f>
        <v>5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1</v>
      </c>
      <c r="EA152" s="40">
        <f t="shared" si="173"/>
        <v>1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14</v>
      </c>
      <c r="EG152" s="40">
        <f t="shared" si="173"/>
        <v>39</v>
      </c>
      <c r="EH152" s="40">
        <f t="shared" si="173"/>
        <v>5.0999999999999996</v>
      </c>
      <c r="EI152" s="40">
        <f t="shared" si="173"/>
        <v>0</v>
      </c>
      <c r="EJ152" s="40">
        <f t="shared" si="173"/>
        <v>2.1</v>
      </c>
      <c r="EK152" s="40">
        <f t="shared" si="173"/>
        <v>4.2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5.0999999999999996</v>
      </c>
      <c r="EQ152" s="40">
        <f t="shared" si="173"/>
        <v>0</v>
      </c>
      <c r="ER152" s="40">
        <f t="shared" si="173"/>
        <v>0</v>
      </c>
      <c r="ES152" s="40">
        <f t="shared" si="173"/>
        <v>3.2</v>
      </c>
      <c r="ET152" s="40">
        <f t="shared" si="173"/>
        <v>0</v>
      </c>
      <c r="EU152" s="40">
        <f t="shared" si="173"/>
        <v>3.8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4.5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5.6689686728741875E-2</v>
      </c>
      <c r="FU152" s="45">
        <f t="shared" si="153"/>
        <v>11890.594444444441</v>
      </c>
      <c r="FV152" s="45" t="str">
        <f t="shared" si="153"/>
        <v/>
      </c>
      <c r="FW152" s="45">
        <f t="shared" si="153"/>
        <v>0</v>
      </c>
      <c r="FX152" s="45">
        <f t="shared" si="153"/>
        <v>1.5869323226639971</v>
      </c>
      <c r="FY152" s="45">
        <f t="shared" si="153"/>
        <v>2020.6698572796042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>
        <f t="shared" si="153"/>
        <v>0</v>
      </c>
      <c r="GG152" s="45">
        <f t="shared" si="151"/>
        <v>320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11.538461538461538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>
        <f t="shared" si="149"/>
        <v>0</v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>
        <f t="shared" si="149"/>
        <v>0</v>
      </c>
      <c r="GW152" s="45" t="str">
        <f t="shared" si="149"/>
        <v/>
      </c>
      <c r="GX152" s="45" t="str">
        <f t="shared" si="149"/>
        <v/>
      </c>
      <c r="GY152" s="45">
        <f t="shared" si="149"/>
        <v>0</v>
      </c>
      <c r="GZ152" s="45" t="str">
        <f t="shared" si="149"/>
        <v/>
      </c>
      <c r="HA152" s="45">
        <f t="shared" si="106"/>
        <v>0</v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>
        <f t="shared" si="106"/>
        <v>0</v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7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3" t="s">
        <v>251</v>
      </c>
      <c r="B156" s="103"/>
      <c r="C156" s="103"/>
      <c r="D156" s="103"/>
      <c r="BN156" t="s">
        <v>252</v>
      </c>
      <c r="DW156" s="34" t="s">
        <v>12</v>
      </c>
      <c r="DX156" s="73">
        <f>+DW152</f>
        <v>5</v>
      </c>
      <c r="DY156" s="56">
        <f>+DX156/DW153</f>
        <v>0.7142857142857143</v>
      </c>
      <c r="EA156" s="74" t="s">
        <v>253</v>
      </c>
      <c r="EB156" s="74" t="s">
        <v>254</v>
      </c>
      <c r="EC156" s="74" t="s">
        <v>255</v>
      </c>
      <c r="ED156" s="74" t="s">
        <v>256</v>
      </c>
      <c r="EE156" s="74" t="s">
        <v>257</v>
      </c>
      <c r="EF156" s="74" t="s">
        <v>258</v>
      </c>
    </row>
    <row r="157" spans="1:215" s="33" customFormat="1" ht="26.25" customHeight="1">
      <c r="A157" s="104" t="s">
        <v>259</v>
      </c>
      <c r="B157" s="106" t="s">
        <v>0</v>
      </c>
      <c r="C157" s="108" t="s">
        <v>1</v>
      </c>
      <c r="D157" s="110" t="s">
        <v>2</v>
      </c>
      <c r="E157" s="112" t="s">
        <v>3</v>
      </c>
      <c r="F157" s="114" t="s">
        <v>260</v>
      </c>
      <c r="G157" s="114" t="s">
        <v>261</v>
      </c>
      <c r="H157" s="116" t="s">
        <v>262</v>
      </c>
      <c r="I157" s="116" t="s">
        <v>263</v>
      </c>
      <c r="J157" s="116" t="s">
        <v>4</v>
      </c>
      <c r="K157" s="133" t="s">
        <v>264</v>
      </c>
      <c r="L157" s="121" t="s">
        <v>265</v>
      </c>
      <c r="M157" s="135" t="s">
        <v>5</v>
      </c>
      <c r="N157" s="137" t="s">
        <v>6</v>
      </c>
      <c r="O157" s="114" t="s">
        <v>7</v>
      </c>
      <c r="P157" s="121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18" t="s">
        <v>266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267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20" t="s">
        <v>268</v>
      </c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 t="s">
        <v>269</v>
      </c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270</v>
      </c>
      <c r="ED157" s="23">
        <f>+DN152</f>
        <v>24695.85</v>
      </c>
      <c r="EE157" s="23">
        <f>+EG152</f>
        <v>39</v>
      </c>
      <c r="EF157" s="60">
        <f>+EE157/ED157</f>
        <v>1.5792127017292381E-3</v>
      </c>
    </row>
    <row r="158" spans="1:215" s="33" customFormat="1" ht="36" customHeight="1">
      <c r="A158" s="105"/>
      <c r="B158" s="107"/>
      <c r="C158" s="109"/>
      <c r="D158" s="111"/>
      <c r="E158" s="113"/>
      <c r="F158" s="115"/>
      <c r="G158" s="115"/>
      <c r="H158" s="117"/>
      <c r="I158" s="117"/>
      <c r="J158" s="117"/>
      <c r="K158" s="134"/>
      <c r="L158" s="122"/>
      <c r="M158" s="136"/>
      <c r="N158" s="138"/>
      <c r="O158" s="115"/>
      <c r="P158" s="122"/>
      <c r="Q158" s="127"/>
      <c r="R158" s="129"/>
      <c r="S158" s="34" t="s">
        <v>12</v>
      </c>
      <c r="T158" s="34" t="s">
        <v>13</v>
      </c>
      <c r="U158" s="34" t="s">
        <v>271</v>
      </c>
      <c r="V158" s="34" t="s">
        <v>272</v>
      </c>
      <c r="W158" s="34" t="s">
        <v>273</v>
      </c>
      <c r="X158" s="34" t="s">
        <v>274</v>
      </c>
      <c r="Y158" s="34" t="s">
        <v>275</v>
      </c>
      <c r="Z158" s="34" t="s">
        <v>276</v>
      </c>
      <c r="AA158" s="34" t="s">
        <v>277</v>
      </c>
      <c r="AB158" s="35" t="s">
        <v>278</v>
      </c>
      <c r="AC158" s="25" t="s">
        <v>279</v>
      </c>
      <c r="AD158" s="25" t="s">
        <v>280</v>
      </c>
      <c r="AE158" s="25" t="s">
        <v>281</v>
      </c>
      <c r="AF158" s="35" t="s">
        <v>282</v>
      </c>
      <c r="AG158" s="25" t="s">
        <v>283</v>
      </c>
      <c r="AH158" s="25" t="s">
        <v>284</v>
      </c>
      <c r="AI158" s="35" t="s">
        <v>285</v>
      </c>
      <c r="AJ158" s="35" t="s">
        <v>286</v>
      </c>
      <c r="AK158" s="35" t="s">
        <v>287</v>
      </c>
      <c r="AL158" s="26" t="s">
        <v>288</v>
      </c>
      <c r="AM158" s="25" t="s">
        <v>289</v>
      </c>
      <c r="AN158" s="25" t="s">
        <v>290</v>
      </c>
      <c r="AO158" s="25" t="s">
        <v>291</v>
      </c>
      <c r="AP158" s="35" t="s">
        <v>292</v>
      </c>
      <c r="AQ158" s="36" t="s">
        <v>293</v>
      </c>
      <c r="AR158" s="35" t="s">
        <v>294</v>
      </c>
      <c r="AS158" s="35" t="s">
        <v>295</v>
      </c>
      <c r="AT158" s="35" t="s">
        <v>296</v>
      </c>
      <c r="AU158" s="35" t="s">
        <v>297</v>
      </c>
      <c r="AV158" s="25" t="s">
        <v>298</v>
      </c>
      <c r="AW158" s="25" t="s">
        <v>299</v>
      </c>
      <c r="AX158" s="25" t="s">
        <v>300</v>
      </c>
      <c r="AY158" s="25" t="s">
        <v>301</v>
      </c>
      <c r="AZ158" s="25" t="s">
        <v>302</v>
      </c>
      <c r="BA158" s="25" t="s">
        <v>303</v>
      </c>
      <c r="BB158" s="27" t="s">
        <v>279</v>
      </c>
      <c r="BC158" s="37" t="s">
        <v>280</v>
      </c>
      <c r="BD158" s="37" t="s">
        <v>281</v>
      </c>
      <c r="BE158" s="37" t="s">
        <v>304</v>
      </c>
      <c r="BF158" s="37" t="s">
        <v>290</v>
      </c>
      <c r="BG158" s="37" t="s">
        <v>282</v>
      </c>
      <c r="BH158" s="37" t="s">
        <v>284</v>
      </c>
      <c r="BI158" s="37" t="s">
        <v>305</v>
      </c>
      <c r="BJ158" s="37" t="s">
        <v>286</v>
      </c>
      <c r="BK158" s="37" t="s">
        <v>306</v>
      </c>
      <c r="BL158" s="37" t="s">
        <v>307</v>
      </c>
      <c r="BM158" s="37" t="s">
        <v>283</v>
      </c>
      <c r="BN158" s="37" t="s">
        <v>308</v>
      </c>
      <c r="BO158" s="37" t="s">
        <v>295</v>
      </c>
      <c r="BP158" s="35" t="s">
        <v>278</v>
      </c>
      <c r="BQ158" s="25" t="s">
        <v>279</v>
      </c>
      <c r="BR158" s="25" t="s">
        <v>280</v>
      </c>
      <c r="BS158" s="25" t="s">
        <v>281</v>
      </c>
      <c r="BT158" s="35" t="s">
        <v>282</v>
      </c>
      <c r="BU158" s="25" t="s">
        <v>283</v>
      </c>
      <c r="BV158" s="25" t="s">
        <v>284</v>
      </c>
      <c r="BW158" s="35" t="s">
        <v>285</v>
      </c>
      <c r="BX158" s="35" t="s">
        <v>286</v>
      </c>
      <c r="BY158" s="35" t="s">
        <v>287</v>
      </c>
      <c r="BZ158" s="26" t="s">
        <v>288</v>
      </c>
      <c r="CA158" s="25" t="s">
        <v>289</v>
      </c>
      <c r="CB158" s="25" t="s">
        <v>290</v>
      </c>
      <c r="CC158" s="25" t="s">
        <v>291</v>
      </c>
      <c r="CD158" s="35" t="s">
        <v>292</v>
      </c>
      <c r="CE158" s="36" t="s">
        <v>293</v>
      </c>
      <c r="CF158" s="35" t="s">
        <v>294</v>
      </c>
      <c r="CG158" s="35" t="s">
        <v>295</v>
      </c>
      <c r="CH158" s="35" t="s">
        <v>296</v>
      </c>
      <c r="CI158" s="35" t="s">
        <v>297</v>
      </c>
      <c r="CJ158" s="25" t="s">
        <v>298</v>
      </c>
      <c r="CK158" s="25" t="s">
        <v>299</v>
      </c>
      <c r="CL158" s="25" t="s">
        <v>300</v>
      </c>
      <c r="CM158" s="25" t="s">
        <v>301</v>
      </c>
      <c r="CN158" s="25" t="s">
        <v>302</v>
      </c>
      <c r="CO158" s="25" t="s">
        <v>303</v>
      </c>
      <c r="CP158" s="27" t="s">
        <v>279</v>
      </c>
      <c r="CQ158" s="37" t="s">
        <v>280</v>
      </c>
      <c r="CR158" s="37" t="s">
        <v>281</v>
      </c>
      <c r="CS158" s="37" t="s">
        <v>304</v>
      </c>
      <c r="CT158" s="37" t="s">
        <v>290</v>
      </c>
      <c r="CU158" s="37" t="s">
        <v>282</v>
      </c>
      <c r="CV158" s="37" t="s">
        <v>284</v>
      </c>
      <c r="CW158" s="37" t="s">
        <v>305</v>
      </c>
      <c r="CX158" s="37" t="s">
        <v>286</v>
      </c>
      <c r="CY158" s="37" t="s">
        <v>306</v>
      </c>
      <c r="CZ158" s="37" t="s">
        <v>307</v>
      </c>
      <c r="DA158" s="37" t="s">
        <v>283</v>
      </c>
      <c r="DB158" s="37" t="s">
        <v>308</v>
      </c>
      <c r="DC158" s="37" t="s">
        <v>295</v>
      </c>
      <c r="DW158" s="34" t="s">
        <v>46</v>
      </c>
      <c r="DX158" s="73">
        <f>+EA152</f>
        <v>1</v>
      </c>
      <c r="DY158" s="56">
        <f>+DX158/DW153</f>
        <v>0.14285714285714285</v>
      </c>
      <c r="EA158" s="59">
        <v>2</v>
      </c>
      <c r="EB158" s="59" t="s">
        <v>49</v>
      </c>
      <c r="EC158" s="74" t="s">
        <v>309</v>
      </c>
      <c r="ED158" s="23">
        <f>+DN25+DN41+DN47+DN52+DN56+DN58+DN60</f>
        <v>4577.579999999999</v>
      </c>
      <c r="EE158" s="23">
        <f>+EJ152</f>
        <v>2.1</v>
      </c>
      <c r="EF158" s="60">
        <f>+EE158/ED158</f>
        <v>4.5875768419121032E-4</v>
      </c>
      <c r="EH158" s="57"/>
    </row>
    <row r="159" spans="1:215" s="33" customFormat="1" ht="15.75" hidden="1" customHeight="1">
      <c r="A159" s="61">
        <v>30501005</v>
      </c>
      <c r="B159" s="106" t="s">
        <v>310</v>
      </c>
      <c r="C159" s="84" t="s">
        <v>219</v>
      </c>
      <c r="D159" s="85"/>
      <c r="E159" s="62">
        <v>5.03</v>
      </c>
      <c r="F159" s="23">
        <f t="shared" ref="F159:F222" si="174">E159*D159</f>
        <v>0</v>
      </c>
      <c r="G159" s="83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311</v>
      </c>
      <c r="DX159" s="73">
        <f>+DZ152</f>
        <v>1</v>
      </c>
      <c r="DY159" s="56">
        <f>+DX159/DW153</f>
        <v>0.14285714285714285</v>
      </c>
      <c r="DZ159" s="1"/>
      <c r="EA159" s="59">
        <v>3</v>
      </c>
      <c r="EB159" s="59" t="s">
        <v>50</v>
      </c>
      <c r="EC159" s="74" t="s">
        <v>312</v>
      </c>
      <c r="ED159" s="23">
        <f>+DN26+DN27+DN46+DN47+DN48+DN49</f>
        <v>0</v>
      </c>
      <c r="EE159" s="23">
        <f>+EN152+EO152</f>
        <v>0</v>
      </c>
      <c r="EF159" s="60" t="e">
        <f t="shared" ref="EF159:EF163" si="185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7"/>
      <c r="C160" s="84" t="s">
        <v>141</v>
      </c>
      <c r="D160" s="85"/>
      <c r="E160" s="62">
        <v>5.03</v>
      </c>
      <c r="F160" s="23">
        <f t="shared" si="174"/>
        <v>0</v>
      </c>
      <c r="G160" s="83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313</v>
      </c>
      <c r="ED160" s="23">
        <f>+DN52+DN53+DN54+DN55+DN56+DN57+DN58+DN59+DN60</f>
        <v>4577.579999999999</v>
      </c>
      <c r="EE160" s="23">
        <f>+EQ152</f>
        <v>0</v>
      </c>
      <c r="EF160" s="60">
        <f t="shared" si="185"/>
        <v>0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3" t="s">
        <v>314</v>
      </c>
      <c r="C161" s="79" t="s">
        <v>149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7</v>
      </c>
      <c r="DY161" s="56">
        <f>+DX161/DW153</f>
        <v>1</v>
      </c>
      <c r="EA161" s="59">
        <v>5</v>
      </c>
      <c r="EB161" s="59" t="s">
        <v>52</v>
      </c>
      <c r="EC161" s="74" t="s">
        <v>270</v>
      </c>
      <c r="ED161" s="23">
        <f>+DN152</f>
        <v>24695.85</v>
      </c>
      <c r="EE161" s="23">
        <f>+EF152</f>
        <v>14</v>
      </c>
      <c r="EF161" s="60">
        <f t="shared" si="185"/>
        <v>5.6689686728741875E-4</v>
      </c>
    </row>
    <row r="162" spans="1:136" s="1" customFormat="1" ht="15.75" hidden="1" customHeight="1">
      <c r="A162" s="61">
        <v>30100014</v>
      </c>
      <c r="B162" s="124"/>
      <c r="C162" s="79" t="s">
        <v>167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315</v>
      </c>
      <c r="EC162" s="74" t="s">
        <v>316</v>
      </c>
      <c r="ED162" s="23">
        <f>+DN152</f>
        <v>24695.85</v>
      </c>
      <c r="EE162" s="23">
        <f>+DL152-EE157-EE158-EE159-EE160-EE161</f>
        <v>25.900000000000013</v>
      </c>
      <c r="EF162" s="60">
        <f>+EE162/ED162</f>
        <v>1.0487592044817252E-3</v>
      </c>
    </row>
    <row r="163" spans="1:136" s="1" customFormat="1" ht="15.75" hidden="1" customHeight="1">
      <c r="A163" s="61">
        <v>30100010</v>
      </c>
      <c r="B163" s="124"/>
      <c r="C163" s="79" t="s">
        <v>121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1" t="s">
        <v>317</v>
      </c>
      <c r="EC163" s="102"/>
      <c r="ED163" s="23">
        <f>+DN152</f>
        <v>24695.85</v>
      </c>
      <c r="EE163" s="23">
        <f>+DL152</f>
        <v>81.000000000000014</v>
      </c>
      <c r="EF163" s="60">
        <f t="shared" si="185"/>
        <v>3.2799033035914951E-3</v>
      </c>
    </row>
    <row r="164" spans="1:136" s="1" customFormat="1" ht="15.75" hidden="1" customHeight="1">
      <c r="A164" s="61">
        <v>30100013</v>
      </c>
      <c r="B164" s="124"/>
      <c r="C164" s="79" t="s">
        <v>122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5"/>
      <c r="C165" s="79" t="s">
        <v>318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3" t="s">
        <v>319</v>
      </c>
      <c r="C166" s="79" t="s">
        <v>320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4"/>
      <c r="C167" s="79" t="s">
        <v>321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5"/>
      <c r="C168" s="79" t="s">
        <v>322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9" t="s">
        <v>323</v>
      </c>
      <c r="C169" s="79" t="s">
        <v>318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9"/>
      <c r="C170" s="79" t="s">
        <v>324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9"/>
      <c r="C171" s="79" t="s">
        <v>325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9"/>
      <c r="C172" s="79" t="s">
        <v>326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3" t="s">
        <v>327</v>
      </c>
      <c r="C173" s="79" t="s">
        <v>326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4"/>
      <c r="C174" s="79" t="s">
        <v>328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5"/>
      <c r="C175" s="79" t="s">
        <v>121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3" t="s">
        <v>329</v>
      </c>
      <c r="C176" s="79" t="s">
        <v>330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4"/>
      <c r="C177" s="79" t="s">
        <v>331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4"/>
      <c r="C178" s="79" t="s">
        <v>332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5"/>
      <c r="C179" s="79" t="s">
        <v>116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2" t="s">
        <v>333</v>
      </c>
      <c r="C180" s="79" t="s">
        <v>334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9" t="s">
        <v>335</v>
      </c>
      <c r="C181" s="79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9"/>
      <c r="C182" s="79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40" t="s">
        <v>336</v>
      </c>
      <c r="C183" s="79" t="s">
        <v>337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1"/>
      <c r="C184" s="79" t="s">
        <v>121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1"/>
      <c r="C185" s="79" t="s">
        <v>328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2"/>
      <c r="C186" s="79" t="s">
        <v>326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3" t="s">
        <v>338</v>
      </c>
      <c r="C187" s="79" t="s">
        <v>122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4"/>
      <c r="C188" s="79" t="s">
        <v>118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4"/>
      <c r="C189" s="79" t="s">
        <v>328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5"/>
      <c r="C190" s="79" t="s">
        <v>339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3" t="s">
        <v>340</v>
      </c>
      <c r="C191" s="79" t="s">
        <v>341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4"/>
      <c r="C192" s="79" t="s">
        <v>322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4"/>
      <c r="C193" s="79" t="s">
        <v>342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4"/>
      <c r="C194" s="79" t="s">
        <v>343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5"/>
      <c r="C195" s="79" t="s">
        <v>344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3" t="s">
        <v>345</v>
      </c>
      <c r="C196" s="79" t="s">
        <v>324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5"/>
      <c r="C197" s="79" t="s">
        <v>346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0" t="s">
        <v>347</v>
      </c>
      <c r="C198" s="79" t="s">
        <v>348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3" t="s">
        <v>349</v>
      </c>
      <c r="C199" s="79" t="s">
        <v>350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4"/>
      <c r="C200" s="79" t="s">
        <v>326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3" t="s">
        <v>351</v>
      </c>
      <c r="C201" s="79" t="s">
        <v>326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5"/>
      <c r="C202" s="79" t="s">
        <v>324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24" t="s">
        <v>352</v>
      </c>
      <c r="C203" s="79" t="s">
        <v>339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5"/>
      <c r="C204" s="79" t="s">
        <v>353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4" t="s">
        <v>354</v>
      </c>
      <c r="C205" s="79" t="s">
        <v>120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5"/>
      <c r="C206" s="79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3" t="s">
        <v>355</v>
      </c>
      <c r="C207" s="79" t="s">
        <v>356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25"/>
      <c r="C208" s="79" t="s">
        <v>350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3" t="s">
        <v>357</v>
      </c>
      <c r="C209" s="79" t="s">
        <v>358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5"/>
      <c r="C210" s="79" t="s">
        <v>359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1">
        <v>30200001</v>
      </c>
      <c r="B211" s="82" t="s">
        <v>360</v>
      </c>
      <c r="C211" s="79" t="s">
        <v>356</v>
      </c>
      <c r="D211" s="5">
        <v>898</v>
      </c>
      <c r="E211" s="22">
        <v>5.0599999999999996</v>
      </c>
      <c r="F211" s="23">
        <f t="shared" si="174"/>
        <v>4543.8799999999992</v>
      </c>
      <c r="G211" s="23">
        <f>+'[2]22'!$L$103</f>
        <v>4869</v>
      </c>
      <c r="H211" s="23">
        <f t="shared" si="186"/>
        <v>33.700000000000003</v>
      </c>
      <c r="I211" s="23">
        <f t="shared" si="187"/>
        <v>0</v>
      </c>
      <c r="J211" s="23">
        <f t="shared" si="177"/>
        <v>4577.579999999999</v>
      </c>
      <c r="K211" s="23">
        <f t="shared" si="178"/>
        <v>0.73619685510684707</v>
      </c>
      <c r="L211" s="23">
        <f t="shared" si="179"/>
        <v>0</v>
      </c>
      <c r="M211" s="10">
        <v>1</v>
      </c>
      <c r="N211" s="23">
        <f t="shared" si="188"/>
        <v>45.77579999999999</v>
      </c>
      <c r="O211" s="23">
        <f t="shared" si="189"/>
        <v>0.26380314489315293</v>
      </c>
      <c r="P211" s="23">
        <f t="shared" si="180"/>
        <v>1.3107362405463152</v>
      </c>
      <c r="Q211" s="7">
        <v>1</v>
      </c>
      <c r="R211" s="6">
        <f t="shared" si="181"/>
        <v>4.5775799999999993</v>
      </c>
      <c r="S211" s="5">
        <v>4</v>
      </c>
      <c r="T211" s="5"/>
      <c r="U211" s="5"/>
      <c r="V211" s="5">
        <v>1</v>
      </c>
      <c r="W211" s="5">
        <v>1</v>
      </c>
      <c r="X211" s="5"/>
      <c r="Y211" s="5"/>
      <c r="Z211" s="5"/>
      <c r="AA211" s="5"/>
      <c r="AB211" s="4">
        <v>6.7</v>
      </c>
      <c r="AC211" s="4">
        <v>18.899999999999999</v>
      </c>
      <c r="AD211" s="4"/>
      <c r="AE211" s="4"/>
      <c r="AF211" s="4">
        <v>2.1</v>
      </c>
      <c r="AG211" s="4"/>
      <c r="AH211" s="4"/>
      <c r="AI211" s="4"/>
      <c r="AJ211" s="4"/>
      <c r="AK211" s="4"/>
      <c r="AL211" s="4">
        <v>2.8</v>
      </c>
      <c r="AM211" s="4"/>
      <c r="AN211" s="4"/>
      <c r="AO211" s="4">
        <v>3.2</v>
      </c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0.1463655468610052</v>
      </c>
      <c r="BQ211" s="4">
        <f t="shared" si="198"/>
        <v>2567.2481305637975</v>
      </c>
      <c r="BR211" s="4" t="str">
        <f t="shared" si="198"/>
        <v/>
      </c>
      <c r="BS211" s="4">
        <f t="shared" si="197"/>
        <v>0</v>
      </c>
      <c r="BT211" s="4">
        <f t="shared" si="197"/>
        <v>4.587576841912103</v>
      </c>
      <c r="BU211" s="4">
        <f t="shared" si="197"/>
        <v>0</v>
      </c>
      <c r="BV211" s="4">
        <f t="shared" si="197"/>
        <v>0</v>
      </c>
      <c r="BW211" s="4">
        <f t="shared" si="197"/>
        <v>0</v>
      </c>
      <c r="BX211" s="4">
        <f t="shared" si="197"/>
        <v>0</v>
      </c>
      <c r="BY211" s="4">
        <f t="shared" si="197"/>
        <v>0</v>
      </c>
      <c r="BZ211" s="4" t="str">
        <f t="shared" si="197"/>
        <v/>
      </c>
      <c r="CA211" s="4" t="str">
        <f t="shared" si="197"/>
        <v/>
      </c>
      <c r="CB211" s="4">
        <f t="shared" si="197"/>
        <v>0</v>
      </c>
      <c r="CC211" s="4">
        <f t="shared" si="197"/>
        <v>320</v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>
        <f t="shared" si="199"/>
        <v>0</v>
      </c>
      <c r="CS211" s="4" t="str">
        <f t="shared" si="199"/>
        <v/>
      </c>
      <c r="CT211" s="4" t="str">
        <f t="shared" si="196"/>
        <v/>
      </c>
      <c r="CU211" s="4">
        <f t="shared" si="196"/>
        <v>0</v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3" t="s">
        <v>361</v>
      </c>
      <c r="C212" s="79" t="s">
        <v>350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5"/>
      <c r="C213" s="79" t="s">
        <v>356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3" t="s">
        <v>362</v>
      </c>
      <c r="C214" s="79" t="s">
        <v>350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5"/>
      <c r="C215" s="79" t="s">
        <v>356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3" t="s">
        <v>363</v>
      </c>
      <c r="C216" s="79" t="s">
        <v>324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4"/>
      <c r="C217" s="79" t="s">
        <v>339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4"/>
      <c r="C218" s="82" t="s">
        <v>121</v>
      </c>
      <c r="D218" s="5"/>
      <c r="E218" s="22">
        <v>5.03</v>
      </c>
      <c r="F218" s="23">
        <f t="shared" si="174"/>
        <v>0</v>
      </c>
      <c r="G218" s="23">
        <f>+'[2]22'!$L$64</f>
        <v>3382.4</v>
      </c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5"/>
      <c r="C219" s="82" t="s">
        <v>364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3" t="s">
        <v>365</v>
      </c>
      <c r="C220" s="79" t="s">
        <v>120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5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3" t="s">
        <v>366</v>
      </c>
      <c r="C222" s="79" t="s">
        <v>324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4"/>
      <c r="C223" s="79" t="s">
        <v>342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5"/>
      <c r="C224" s="79" t="s">
        <v>358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customHeight="1">
      <c r="A225" s="61">
        <v>30600002</v>
      </c>
      <c r="B225" s="123" t="s">
        <v>367</v>
      </c>
      <c r="C225" s="38" t="s">
        <v>121</v>
      </c>
      <c r="D225" s="5">
        <v>310</v>
      </c>
      <c r="E225" s="53">
        <v>5.03</v>
      </c>
      <c r="F225" s="23">
        <f t="shared" si="200"/>
        <v>1559.3000000000002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1559.3000000000002</v>
      </c>
      <c r="K225" s="23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3.1186000000000007</v>
      </c>
      <c r="O225" s="23">
        <f t="shared" si="210"/>
        <v>0.2</v>
      </c>
      <c r="P225" s="23">
        <f t="shared" si="204"/>
        <v>0</v>
      </c>
      <c r="Q225" s="7">
        <v>0.1</v>
      </c>
      <c r="R225" s="6">
        <f t="shared" si="205"/>
        <v>0.15593000000000004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8"/>
        <v>0</v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>
        <f t="shared" si="198"/>
        <v>0</v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>
        <f t="shared" si="198"/>
        <v>0</v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customHeight="1">
      <c r="A226" s="61">
        <v>30600004</v>
      </c>
      <c r="B226" s="124"/>
      <c r="C226" s="38" t="s">
        <v>324</v>
      </c>
      <c r="D226" s="5">
        <v>60</v>
      </c>
      <c r="E226" s="53">
        <v>5.03</v>
      </c>
      <c r="F226" s="23">
        <f t="shared" si="200"/>
        <v>301.8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301.8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0.60360000000000003</v>
      </c>
      <c r="O226" s="23">
        <f t="shared" si="210"/>
        <v>0.2</v>
      </c>
      <c r="P226" s="23">
        <f t="shared" si="204"/>
        <v>0</v>
      </c>
      <c r="Q226" s="7">
        <v>0.1</v>
      </c>
      <c r="R226" s="6">
        <f t="shared" si="205"/>
        <v>3.0180000000000002E-2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8"/>
        <v>0</v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>
        <f t="shared" si="198"/>
        <v>0</v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>
        <f t="shared" si="198"/>
        <v>0</v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4"/>
      <c r="C227" s="38" t="s">
        <v>368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5"/>
      <c r="C228" s="38" t="s">
        <v>369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customHeight="1">
      <c r="A229" s="61">
        <v>30600006</v>
      </c>
      <c r="B229" s="123" t="s">
        <v>370</v>
      </c>
      <c r="C229" s="38" t="s">
        <v>121</v>
      </c>
      <c r="D229" s="5">
        <v>32</v>
      </c>
      <c r="E229" s="53">
        <v>10</v>
      </c>
      <c r="F229" s="23">
        <f t="shared" si="200"/>
        <v>320</v>
      </c>
      <c r="G229" s="23">
        <f>+'[2]22'!$L$72</f>
        <v>4888</v>
      </c>
      <c r="H229" s="23">
        <f t="shared" si="207"/>
        <v>0</v>
      </c>
      <c r="I229" s="23">
        <f t="shared" si="208"/>
        <v>0</v>
      </c>
      <c r="J229" s="23">
        <f t="shared" si="201"/>
        <v>320</v>
      </c>
      <c r="K229" s="23">
        <f t="shared" si="202"/>
        <v>0</v>
      </c>
      <c r="L229" s="23">
        <f t="shared" si="203"/>
        <v>0</v>
      </c>
      <c r="M229" s="10">
        <v>0.2</v>
      </c>
      <c r="N229" s="23">
        <f t="shared" si="209"/>
        <v>0.64</v>
      </c>
      <c r="O229" s="23">
        <f t="shared" si="210"/>
        <v>0.2</v>
      </c>
      <c r="P229" s="23">
        <f t="shared" si="204"/>
        <v>0</v>
      </c>
      <c r="Q229" s="7">
        <v>0.1</v>
      </c>
      <c r="R229" s="6">
        <f t="shared" si="205"/>
        <v>3.2000000000000001E-2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8"/>
        <v>0</v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>
        <f t="shared" si="198"/>
        <v>0</v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>
        <f t="shared" si="198"/>
        <v>0</v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customHeight="1">
      <c r="A230" s="61">
        <v>30600008</v>
      </c>
      <c r="B230" s="124"/>
      <c r="C230" s="38" t="s">
        <v>324</v>
      </c>
      <c r="D230" s="5">
        <v>83</v>
      </c>
      <c r="E230" s="53">
        <v>10</v>
      </c>
      <c r="F230" s="23">
        <f t="shared" si="200"/>
        <v>830</v>
      </c>
      <c r="G230" s="23">
        <f>+'[2]22'!$L$70</f>
        <v>4399.2</v>
      </c>
      <c r="H230" s="23">
        <f t="shared" si="207"/>
        <v>0</v>
      </c>
      <c r="I230" s="23">
        <f t="shared" si="208"/>
        <v>0</v>
      </c>
      <c r="J230" s="23">
        <f t="shared" si="201"/>
        <v>830</v>
      </c>
      <c r="K230" s="23">
        <f t="shared" si="202"/>
        <v>0</v>
      </c>
      <c r="L230" s="23">
        <f t="shared" si="203"/>
        <v>0</v>
      </c>
      <c r="M230" s="10">
        <v>0.2</v>
      </c>
      <c r="N230" s="23">
        <f t="shared" si="209"/>
        <v>1.66</v>
      </c>
      <c r="O230" s="23">
        <f t="shared" si="210"/>
        <v>0.2</v>
      </c>
      <c r="P230" s="23">
        <f t="shared" si="204"/>
        <v>0</v>
      </c>
      <c r="Q230" s="7">
        <v>0.1</v>
      </c>
      <c r="R230" s="6">
        <f t="shared" si="205"/>
        <v>8.3000000000000004E-2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8"/>
        <v>0</v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>
        <f t="shared" si="198"/>
        <v>0</v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>
        <f t="shared" si="198"/>
        <v>0</v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4"/>
      <c r="C231" s="38" t="s">
        <v>368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customHeight="1">
      <c r="A232" s="61">
        <v>30600005</v>
      </c>
      <c r="B232" s="125"/>
      <c r="C232" s="38" t="s">
        <v>369</v>
      </c>
      <c r="D232" s="5">
        <v>22</v>
      </c>
      <c r="E232" s="53">
        <v>10</v>
      </c>
      <c r="F232" s="23">
        <f t="shared" si="200"/>
        <v>220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220</v>
      </c>
      <c r="K232" s="23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0.44</v>
      </c>
      <c r="O232" s="23">
        <f t="shared" si="210"/>
        <v>0.2</v>
      </c>
      <c r="P232" s="23">
        <f t="shared" si="204"/>
        <v>0</v>
      </c>
      <c r="Q232" s="7">
        <v>0.1</v>
      </c>
      <c r="R232" s="6">
        <f t="shared" si="205"/>
        <v>2.1999999999999999E-2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>
        <f t="shared" si="198"/>
        <v>0</v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>
        <f t="shared" si="198"/>
        <v>0</v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>
        <f t="shared" si="198"/>
        <v>0</v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0" t="s">
        <v>371</v>
      </c>
      <c r="C233" s="38" t="s">
        <v>372</v>
      </c>
      <c r="D233" s="5">
        <v>108</v>
      </c>
      <c r="E233" s="53">
        <v>10</v>
      </c>
      <c r="F233" s="23">
        <f t="shared" si="200"/>
        <v>1080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1080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2.16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0.108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1">
        <v>30400001</v>
      </c>
      <c r="B234" s="123" t="s">
        <v>373</v>
      </c>
      <c r="C234" s="82" t="s">
        <v>328</v>
      </c>
      <c r="D234" s="5">
        <v>40</v>
      </c>
      <c r="E234" s="22">
        <v>5.0599999999999996</v>
      </c>
      <c r="F234" s="23">
        <f t="shared" si="200"/>
        <v>202.39999999999998</v>
      </c>
      <c r="G234" s="23">
        <f>+'[2]22'!$L$74</f>
        <v>5344.2</v>
      </c>
      <c r="H234" s="23">
        <f t="shared" si="207"/>
        <v>0</v>
      </c>
      <c r="I234" s="23">
        <f t="shared" si="208"/>
        <v>0</v>
      </c>
      <c r="J234" s="23">
        <f t="shared" si="201"/>
        <v>202.39999999999998</v>
      </c>
      <c r="K234" s="23">
        <f t="shared" si="202"/>
        <v>0</v>
      </c>
      <c r="L234" s="23">
        <f t="shared" si="203"/>
        <v>0</v>
      </c>
      <c r="M234" s="10">
        <v>0.3</v>
      </c>
      <c r="N234" s="23">
        <f t="shared" si="209"/>
        <v>0.60719999999999996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2.0239999999999998E-2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5"/>
      <c r="C235" s="79" t="s">
        <v>120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3" t="s">
        <v>374</v>
      </c>
      <c r="C236" s="79" t="s">
        <v>324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4"/>
      <c r="C237" s="79" t="s">
        <v>121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5"/>
      <c r="C238" s="79" t="s">
        <v>339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3" t="s">
        <v>375</v>
      </c>
      <c r="C239" s="79" t="s">
        <v>369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4"/>
      <c r="C240" s="79" t="s">
        <v>324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4"/>
      <c r="C241" s="79" t="s">
        <v>339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5"/>
      <c r="C242" s="79" t="s">
        <v>121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1">
        <v>30400018</v>
      </c>
      <c r="B243" s="123" t="s">
        <v>376</v>
      </c>
      <c r="C243" s="79" t="s">
        <v>369</v>
      </c>
      <c r="D243" s="5">
        <v>624</v>
      </c>
      <c r="E243" s="22">
        <v>5.05</v>
      </c>
      <c r="F243" s="23">
        <f t="shared" si="200"/>
        <v>3151.2</v>
      </c>
      <c r="G243" s="23">
        <f>+'[2]22'!$L$123</f>
        <v>3636.6000000000004</v>
      </c>
      <c r="H243" s="23">
        <f t="shared" si="207"/>
        <v>6.1</v>
      </c>
      <c r="I243" s="23">
        <f t="shared" si="208"/>
        <v>0</v>
      </c>
      <c r="J243" s="23">
        <f t="shared" si="201"/>
        <v>3157.2999999999997</v>
      </c>
      <c r="K243" s="23">
        <f t="shared" si="202"/>
        <v>0.19320305324169387</v>
      </c>
      <c r="L243" s="23">
        <f t="shared" si="203"/>
        <v>0</v>
      </c>
      <c r="M243" s="10">
        <v>0.3</v>
      </c>
      <c r="N243" s="23">
        <f t="shared" si="209"/>
        <v>9.471899999999998</v>
      </c>
      <c r="O243" s="23">
        <f t="shared" si="210"/>
        <v>0.10679694675830612</v>
      </c>
      <c r="P243" s="23">
        <f t="shared" si="204"/>
        <v>0</v>
      </c>
      <c r="Q243" s="7">
        <v>0.1</v>
      </c>
      <c r="R243" s="6">
        <f t="shared" si="205"/>
        <v>0.31573000000000001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>
        <v>2.2999999999999998</v>
      </c>
      <c r="AM243" s="4"/>
      <c r="AN243" s="4"/>
      <c r="AO243" s="4"/>
      <c r="AP243" s="4"/>
      <c r="AQ243" s="4">
        <v>3.8</v>
      </c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3"/>
        <v>0</v>
      </c>
      <c r="BQ243" s="4">
        <f t="shared" si="213"/>
        <v>0</v>
      </c>
      <c r="BR243" s="4" t="str">
        <f t="shared" si="213"/>
        <v/>
      </c>
      <c r="BS243" s="4">
        <f t="shared" si="213"/>
        <v>0</v>
      </c>
      <c r="BT243" s="4">
        <f t="shared" si="213"/>
        <v>0</v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>
        <f t="shared" si="212"/>
        <v>0</v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>
        <f t="shared" si="211"/>
        <v>0</v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>
        <f t="shared" si="196"/>
        <v>0</v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4"/>
      <c r="C244" s="79" t="s">
        <v>324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4"/>
      <c r="C245" s="79" t="s">
        <v>339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5"/>
      <c r="C246" s="79" t="s">
        <v>121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3" t="s">
        <v>377</v>
      </c>
      <c r="C247" s="79" t="s">
        <v>120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4"/>
      <c r="C248" s="79" t="s">
        <v>121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4"/>
      <c r="C249" s="79" t="s">
        <v>118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4"/>
      <c r="C250" s="79" t="s">
        <v>343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4"/>
      <c r="C251" s="79" t="s">
        <v>322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4"/>
      <c r="C252" s="79" t="s">
        <v>378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4"/>
      <c r="C253" s="79" t="s">
        <v>339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5"/>
      <c r="C254" s="79" t="s">
        <v>324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3" t="s">
        <v>379</v>
      </c>
      <c r="C255" s="29" t="s">
        <v>342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4"/>
      <c r="C256" s="79" t="s">
        <v>339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4"/>
      <c r="C257" s="29" t="s">
        <v>380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5"/>
      <c r="C258" s="29" t="s">
        <v>322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3" t="s">
        <v>381</v>
      </c>
      <c r="C259" s="29" t="s">
        <v>344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4"/>
      <c r="C260" s="29" t="s">
        <v>382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4"/>
      <c r="C261" s="29" t="s">
        <v>383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5"/>
      <c r="C262" s="29" t="s">
        <v>384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3" t="s">
        <v>385</v>
      </c>
      <c r="C263" s="29" t="s">
        <v>344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4"/>
      <c r="C264" s="29" t="s">
        <v>382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4"/>
      <c r="C265" s="29" t="s">
        <v>383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5"/>
      <c r="C266" s="29" t="s">
        <v>384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3" t="s">
        <v>386</v>
      </c>
      <c r="C267" s="29" t="s">
        <v>387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5"/>
      <c r="C268" s="29" t="s">
        <v>359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3" t="s">
        <v>388</v>
      </c>
      <c r="C269" s="29" t="s">
        <v>364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4"/>
      <c r="C270" s="29" t="s">
        <v>330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5"/>
      <c r="C271" s="29" t="s">
        <v>389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3" t="s">
        <v>390</v>
      </c>
      <c r="C272" s="29" t="s">
        <v>364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4"/>
      <c r="C273" s="29" t="s">
        <v>342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5"/>
      <c r="C274" s="29" t="s">
        <v>389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3" t="s">
        <v>391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4"/>
      <c r="C276" s="29" t="s">
        <v>392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5"/>
      <c r="C277" s="29" t="s">
        <v>321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3" t="s">
        <v>393</v>
      </c>
      <c r="C278" s="29" t="s">
        <v>348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4"/>
      <c r="C279" s="29" t="s">
        <v>322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4"/>
      <c r="C280" s="29" t="s">
        <v>364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5"/>
      <c r="C281" s="29" t="s">
        <v>394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3" t="s">
        <v>395</v>
      </c>
      <c r="C282" s="29" t="s">
        <v>396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4"/>
      <c r="C283" s="29" t="s">
        <v>397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4"/>
      <c r="C284" s="29" t="s">
        <v>331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5"/>
      <c r="C285" s="29" t="s">
        <v>208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3" t="s">
        <v>213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4"/>
      <c r="C287" s="29" t="s">
        <v>205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5"/>
      <c r="C288" s="29" t="s">
        <v>126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3" t="s">
        <v>215</v>
      </c>
      <c r="C289" s="29" t="s">
        <v>153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5"/>
      <c r="C290" s="29" t="s">
        <v>128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3" t="s">
        <v>217</v>
      </c>
      <c r="C291" s="29" t="s">
        <v>126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4"/>
      <c r="C292" s="29" t="s">
        <v>114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4"/>
      <c r="C293" s="29" t="s">
        <v>153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5"/>
      <c r="C294" s="29" t="s">
        <v>220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398</v>
      </c>
      <c r="C295" s="30" t="s">
        <v>399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400</v>
      </c>
      <c r="C296" s="30" t="s">
        <v>401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402</v>
      </c>
      <c r="C297" s="30" t="s">
        <v>403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404</v>
      </c>
      <c r="C298" s="30" t="s">
        <v>405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230</v>
      </c>
      <c r="C299" s="30" t="s">
        <v>406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233</v>
      </c>
      <c r="C300" s="30" t="s">
        <v>406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235</v>
      </c>
      <c r="C301" s="30" t="s">
        <v>406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237</v>
      </c>
      <c r="C302" s="30" t="s">
        <v>239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241</v>
      </c>
      <c r="C303" s="30" t="s">
        <v>407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408</v>
      </c>
      <c r="C304" s="30" t="s">
        <v>407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1" t="s">
        <v>245</v>
      </c>
      <c r="C305" s="29" t="s">
        <v>247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1" t="s">
        <v>249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2177</v>
      </c>
      <c r="E307" s="43"/>
      <c r="F307" s="44">
        <f>SUM(F159:F306)</f>
        <v>12208.579999999998</v>
      </c>
      <c r="G307" s="44">
        <f t="shared" ref="G307:J307" si="233">SUM(G159:G306)</f>
        <v>26519.4</v>
      </c>
      <c r="H307" s="44">
        <f t="shared" si="233"/>
        <v>39.800000000000004</v>
      </c>
      <c r="I307" s="44">
        <f t="shared" si="233"/>
        <v>0</v>
      </c>
      <c r="J307" s="44">
        <f t="shared" si="233"/>
        <v>12248.38</v>
      </c>
      <c r="K307" s="44">
        <f>IF(ISERROR(H307/J307*100),"0",(H307/J307*100))</f>
        <v>0.32494093096393162</v>
      </c>
      <c r="L307" s="44">
        <f>IF(ISERROR(I307/G307*100),"0",(I307/G307*100))</f>
        <v>0</v>
      </c>
      <c r="M307" s="45">
        <f>IF(ISERROR(N307/J307*100),"",(N307/J307*100))</f>
        <v>0.52641328894106798</v>
      </c>
      <c r="N307" s="44">
        <f>SUM(N159:N306)</f>
        <v>64.477099999999979</v>
      </c>
      <c r="O307" s="44">
        <f>IF(ISERROR(M307-K307-L307),"0",(M307-K307-L307))</f>
        <v>0.20147235797713636</v>
      </c>
      <c r="P307" s="44">
        <f>(S307+T307+U307+V307+W307+X307+Y307+Z307+AA307)/J307*1000</f>
        <v>0.48986069994562548</v>
      </c>
      <c r="Q307" s="46">
        <f>IF(ISERROR(R307/J307*1000),"",(R307/J307*1000))</f>
        <v>0.43635648142856437</v>
      </c>
      <c r="R307" s="44">
        <f>SUM(R159:R306)</f>
        <v>5.3446599999999993</v>
      </c>
      <c r="S307" s="44">
        <f t="shared" ref="S307:BO307" si="234">SUM(S159:S306)</f>
        <v>4</v>
      </c>
      <c r="T307" s="44">
        <f t="shared" si="234"/>
        <v>0</v>
      </c>
      <c r="U307" s="44">
        <f t="shared" si="234"/>
        <v>0</v>
      </c>
      <c r="V307" s="44">
        <f t="shared" si="234"/>
        <v>1</v>
      </c>
      <c r="W307" s="44">
        <f t="shared" si="234"/>
        <v>1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6.7</v>
      </c>
      <c r="AC307" s="44">
        <f t="shared" si="234"/>
        <v>18.899999999999999</v>
      </c>
      <c r="AD307" s="44">
        <f t="shared" si="234"/>
        <v>0</v>
      </c>
      <c r="AE307" s="44">
        <f t="shared" si="234"/>
        <v>0</v>
      </c>
      <c r="AF307" s="44">
        <f t="shared" si="234"/>
        <v>2.1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5.0999999999999996</v>
      </c>
      <c r="AM307" s="44">
        <f t="shared" si="234"/>
        <v>0</v>
      </c>
      <c r="AN307" s="44">
        <f t="shared" si="234"/>
        <v>0</v>
      </c>
      <c r="AO307" s="44">
        <f t="shared" si="234"/>
        <v>3.2</v>
      </c>
      <c r="AP307" s="44">
        <f t="shared" si="234"/>
        <v>0</v>
      </c>
      <c r="AQ307" s="44">
        <f t="shared" si="234"/>
        <v>3.8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5.4701111493928187E-2</v>
      </c>
      <c r="BQ307" s="47">
        <f>IF(ISERROR(AC307/$J$307*100),"",(AC307/$J$307*100))</f>
        <v>0.15430612048287204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1.7145124498096891E-2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4.1638159495378163E-2</v>
      </c>
      <c r="CA307" s="47">
        <f t="shared" si="235"/>
        <v>0</v>
      </c>
      <c r="CB307" s="47">
        <f t="shared" si="235"/>
        <v>0</v>
      </c>
      <c r="CC307" s="47">
        <f t="shared" si="235"/>
        <v>2.6125903997100026E-2</v>
      </c>
      <c r="CD307" s="47">
        <f t="shared" si="235"/>
        <v>0</v>
      </c>
      <c r="CE307" s="47">
        <f t="shared" si="235"/>
        <v>3.102451099655628E-2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2017-03-23T01:24:12Z</dcterms:modified>
</cp:coreProperties>
</file>