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 activeTab="1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G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G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G202"/>
  <c r="G307" s="1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G98"/>
  <c r="DK98" s="1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G93"/>
  <c r="DK93" s="1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G45"/>
  <c r="DK45" s="1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G44"/>
  <c r="DK44" s="1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G25"/>
  <c r="DK25" s="1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G14"/>
  <c r="G152" s="1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FT14"/>
  <c r="FU14"/>
  <c r="FX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P25"/>
  <c r="FT25"/>
  <c r="FU25"/>
  <c r="FV25"/>
  <c r="FX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P44"/>
  <c r="FT44"/>
  <c r="FU44"/>
  <c r="FV44"/>
  <c r="FX44"/>
  <c r="FZ44"/>
  <c r="GB44"/>
  <c r="K45"/>
  <c r="DO45"/>
  <c r="DP45"/>
  <c r="FT45"/>
  <c r="FU45"/>
  <c r="FV45"/>
  <c r="FX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4"/>
  <c r="DP14" s="1"/>
  <c r="FV14" s="1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P93"/>
  <c r="FT93"/>
  <c r="FU93"/>
  <c r="FV93"/>
  <c r="FX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P98"/>
  <c r="FT98"/>
  <c r="FU98"/>
  <c r="FV98"/>
  <c r="FX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8"/>
  <c r="FY98" s="1"/>
  <c r="DS93"/>
  <c r="FY93" s="1"/>
  <c r="DK152"/>
  <c r="DP152" s="1"/>
  <c r="FV152" s="1"/>
  <c r="DY156"/>
  <c r="EE162"/>
  <c r="DS68"/>
  <c r="FY68" s="1"/>
  <c r="DS45"/>
  <c r="FY45" s="1"/>
  <c r="DS44"/>
  <c r="FY44" s="1"/>
  <c r="DS25"/>
  <c r="FY25" s="1"/>
  <c r="DS14"/>
  <c r="FY14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<sst xmlns="http://schemas.openxmlformats.org/spreadsheetml/2006/main" count="1022" uniqueCount="244">
  <si>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</si>
  <si>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</si>
  <si>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</si>
  <si>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</si>
  <si>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</si>
  <si>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</si>
  <si>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</si>
  <si>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</si>
  <si>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</si>
  <si>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</si>
  <si>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</si>
  <si>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</si>
  <si>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</si>
  <si>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</si>
  <si>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</si>
  <si>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</si>
  <si>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</si>
  <si>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</si>
  <si>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</si>
  <si>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</si>
  <si>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</si>
  <si>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</si>
  <si>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</si>
  <si>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</si>
  <si>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</si>
  <si>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</si>
  <si>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</si>
  <si>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</si>
  <si>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</si>
  <si>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</si>
  <si>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</si>
  <si>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</si>
  <si>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</si>
  <si>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</si>
  <si>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</si>
  <si>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</si>
  <si>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</si>
  <si>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</si>
  <si>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</si>
  <si>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</si>
  <si>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</si>
  <si>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</si>
  <si>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</si>
  <si>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</si>
  <si>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</si>
  <si>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</si>
  <si>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</si>
  <si>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</si>
  <si>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</si>
  <si>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</si>
  <si>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</si>
  <si>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</si>
  <si>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</si>
  <si>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</si>
  <si>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</si>
  <si>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</si>
  <si>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</si>
  <si>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</si>
  <si>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</si>
  <si>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</si>
  <si>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</si>
  <si>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</si>
  <si>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</si>
  <si>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</si>
  <si>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</si>
  <si>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</si>
  <si>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</si>
  <si>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</si>
  <si>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</si>
  <si>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</si>
  <si>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</si>
  <si>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</si>
  <si>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</si>
  <si>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</si>
  <si>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</si>
  <si>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A</t>
    <phoneticPr fontId="1" type="noConversion"/>
  </si>
  <si>
    <t>30g果味哈密瓜</t>
    <phoneticPr fontId="1" type="noConversion"/>
  </si>
  <si>
    <t>气泡、偏膜</t>
    <phoneticPr fontId="1" type="noConversion"/>
  </si>
  <si>
    <t>B</t>
    <phoneticPr fontId="1" type="noConversion"/>
  </si>
  <si>
    <t>80g情人香橙</t>
    <phoneticPr fontId="1" type="noConversion"/>
  </si>
  <si>
    <t>气泡</t>
    <phoneticPr fontId="1" type="noConversion"/>
  </si>
  <si>
    <t>95g果肉杂果</t>
    <phoneticPr fontId="1" type="noConversion"/>
  </si>
  <si>
    <t>气泡、杂物、碎果</t>
    <phoneticPr fontId="1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</si>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</sst>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10"/>
      <sheetName val="11.12"/>
      <sheetName val="13"/>
      <sheetName val="14"/>
      <sheetName val="15"/>
      <sheetName val="16"/>
      <sheetName val="17"/>
      <sheetName val="18.19"/>
      <sheetName val="20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2">
          <cell r="J152">
            <v>15470.12</v>
          </cell>
          <cell r="K152">
            <v>0.33548543902697581</v>
          </cell>
          <cell r="L152">
            <v>0</v>
          </cell>
          <cell r="M152">
            <v>0.54011607537627371</v>
          </cell>
          <cell r="P152">
            <v>0</v>
          </cell>
          <cell r="Q152">
            <v>0.36950288685543492</v>
          </cell>
        </row>
        <row r="307">
          <cell r="J307">
            <v>17963.189999999999</v>
          </cell>
          <cell r="K307">
            <v>0.47820014151161344</v>
          </cell>
          <cell r="L307">
            <v>0</v>
          </cell>
          <cell r="M307">
            <v>0.47847269889145522</v>
          </cell>
          <cell r="P307">
            <v>0.11133879895497403</v>
          </cell>
          <cell r="Q307">
            <v>0.33619886000203764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8">
          <cell r="L8">
            <v>2175.6</v>
          </cell>
        </row>
        <row r="12">
          <cell r="L12">
            <v>1208</v>
          </cell>
        </row>
        <row r="29">
          <cell r="L29">
            <v>4728.5999999999995</v>
          </cell>
        </row>
        <row r="30">
          <cell r="L30">
            <v>2682</v>
          </cell>
        </row>
        <row r="55">
          <cell r="L55">
            <v>2845.5</v>
          </cell>
        </row>
        <row r="56">
          <cell r="L56">
            <v>2276.4</v>
          </cell>
        </row>
        <row r="57">
          <cell r="L57">
            <v>2893.7999999999997</v>
          </cell>
        </row>
        <row r="70">
          <cell r="L70">
            <v>977.6</v>
          </cell>
        </row>
        <row r="72">
          <cell r="L72">
            <v>1955.2</v>
          </cell>
        </row>
        <row r="73">
          <cell r="L73">
            <v>977.6</v>
          </cell>
        </row>
        <row r="88">
          <cell r="L88">
            <v>2547.9</v>
          </cell>
        </row>
        <row r="99">
          <cell r="L99">
            <v>2634.1</v>
          </cell>
        </row>
        <row r="122">
          <cell r="L122">
            <v>2975.4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0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+'[1]20'!$J$152</f>
        <v>15470.12</v>
      </c>
      <c r="C3" s="15">
        <f>+'[1]20'!$J$307</f>
        <v>17963.189999999999</v>
      </c>
      <c r="D3" s="90"/>
      <c r="E3" s="91"/>
      <c r="F3" s="94"/>
      <c r="G3" s="95"/>
      <c r="H3" s="55" t="s">
        <v>30</v>
      </c>
      <c r="I3" s="55" t="s">
        <v>31</v>
      </c>
      <c r="J3" s="85" t="s">
        <v>32</v>
      </c>
      <c r="K3" s="86"/>
      <c r="L3" s="55" t="s">
        <v>33</v>
      </c>
      <c r="M3" s="85" t="s">
        <v>34</v>
      </c>
      <c r="N3" s="86"/>
    </row>
    <row r="4" spans="1:14" s="17" customFormat="1" ht="33" customHeight="1">
      <c r="A4" s="13" t="s">
        <v>35</v>
      </c>
      <c r="B4" s="15">
        <f>+'[1]20'!$M$152</f>
        <v>0.54011607537627371</v>
      </c>
      <c r="C4" s="15">
        <f>+'[1]20'!$M$307</f>
        <v>0.47847269889145522</v>
      </c>
      <c r="D4" s="90"/>
      <c r="E4" s="77" t="s">
        <v>75</v>
      </c>
      <c r="F4" s="99" t="s">
        <v>76</v>
      </c>
      <c r="G4" s="99"/>
      <c r="H4" s="18">
        <v>0.35</v>
      </c>
      <c r="I4" s="18">
        <v>1.1200000000000001</v>
      </c>
      <c r="J4" s="85" t="s">
        <v>77</v>
      </c>
      <c r="K4" s="86"/>
      <c r="L4" s="18">
        <v>0</v>
      </c>
      <c r="M4" s="85"/>
      <c r="N4" s="86"/>
    </row>
    <row r="5" spans="1:14" s="17" customFormat="1" ht="33" customHeight="1">
      <c r="A5" s="13" t="s">
        <v>31</v>
      </c>
      <c r="B5" s="15">
        <f>+'[1]20'!$K$152</f>
        <v>0.33548543902697581</v>
      </c>
      <c r="C5" s="15">
        <f>+'[1]20'!$K$307</f>
        <v>0.47820014151161344</v>
      </c>
      <c r="D5" s="90"/>
      <c r="E5" s="77" t="s">
        <v>78</v>
      </c>
      <c r="F5" s="99" t="s">
        <v>79</v>
      </c>
      <c r="G5" s="99"/>
      <c r="H5" s="18">
        <v>0.7</v>
      </c>
      <c r="I5" s="18">
        <v>0.72</v>
      </c>
      <c r="J5" s="85" t="s">
        <v>80</v>
      </c>
      <c r="K5" s="86"/>
      <c r="L5" s="18">
        <v>0</v>
      </c>
      <c r="M5" s="85"/>
      <c r="N5" s="86"/>
    </row>
    <row r="6" spans="1:14" s="17" customFormat="1" ht="33" customHeight="1">
      <c r="A6" s="13" t="s">
        <v>36</v>
      </c>
      <c r="B6" s="15">
        <f>+'[1]20'!$L$152</f>
        <v>0</v>
      </c>
      <c r="C6" s="15">
        <f>+'[1]20'!$L$307</f>
        <v>0</v>
      </c>
      <c r="D6" s="90"/>
      <c r="E6" s="77" t="s">
        <v>78</v>
      </c>
      <c r="F6" s="99" t="s">
        <v>81</v>
      </c>
      <c r="G6" s="99"/>
      <c r="H6" s="18">
        <v>1.2</v>
      </c>
      <c r="I6" s="18">
        <v>2.2000000000000002</v>
      </c>
      <c r="J6" s="85" t="s">
        <v>82</v>
      </c>
      <c r="K6" s="86"/>
      <c r="L6" s="18">
        <v>0</v>
      </c>
      <c r="M6" s="85"/>
      <c r="N6" s="86"/>
    </row>
    <row r="7" spans="1:14" s="17" customFormat="1" ht="33" customHeight="1">
      <c r="A7" s="13" t="s">
        <v>37</v>
      </c>
      <c r="B7" s="15">
        <f>+B5+B6</f>
        <v>0.33548543902697581</v>
      </c>
      <c r="C7" s="15">
        <f>+C5+C6</f>
        <v>0.47820014151161344</v>
      </c>
      <c r="D7" s="90"/>
      <c r="E7" s="76"/>
      <c r="F7" s="87"/>
      <c r="G7" s="88"/>
      <c r="H7" s="18"/>
      <c r="I7" s="19"/>
      <c r="J7" s="85"/>
      <c r="K7" s="86"/>
      <c r="L7" s="18"/>
      <c r="M7" s="85"/>
      <c r="N7" s="86"/>
    </row>
    <row r="8" spans="1:14" s="17" customFormat="1" ht="33" customHeight="1">
      <c r="A8" s="13" t="s">
        <v>38</v>
      </c>
      <c r="B8" s="16">
        <f>+B7-B4</f>
        <v>-0.2046306363492979</v>
      </c>
      <c r="C8" s="16">
        <f>+C7-C4</f>
        <v>-2.7255737984177575E-4</v>
      </c>
      <c r="D8" s="90"/>
      <c r="E8" s="75"/>
      <c r="F8" s="87"/>
      <c r="G8" s="88"/>
      <c r="H8" s="18"/>
      <c r="I8" s="18"/>
      <c r="J8" s="85"/>
      <c r="K8" s="86"/>
      <c r="L8" s="18"/>
      <c r="M8" s="85"/>
      <c r="N8" s="86"/>
    </row>
    <row r="9" spans="1:14" s="17" customFormat="1" ht="33" customHeight="1">
      <c r="A9" s="12" t="s">
        <v>39</v>
      </c>
      <c r="B9" s="16">
        <f>+'[1]20'!$Q$152</f>
        <v>0.36950288685543492</v>
      </c>
      <c r="C9" s="16">
        <f>+'[1]20'!$Q$307</f>
        <v>0.33619886000203764</v>
      </c>
      <c r="D9" s="90"/>
      <c r="E9" s="75"/>
      <c r="F9" s="87"/>
      <c r="G9" s="88"/>
      <c r="H9" s="18"/>
      <c r="I9" s="18"/>
      <c r="J9" s="85"/>
      <c r="K9" s="86"/>
      <c r="L9" s="55"/>
      <c r="M9" s="85"/>
      <c r="N9" s="86"/>
    </row>
    <row r="10" spans="1:14" s="17" customFormat="1" ht="33" customHeight="1">
      <c r="A10" s="12" t="s">
        <v>43</v>
      </c>
      <c r="B10" s="16">
        <f>+'[1]20'!$P$152</f>
        <v>0</v>
      </c>
      <c r="C10" s="16">
        <f>+'[1]20'!$P$307</f>
        <v>0.11133879895497403</v>
      </c>
      <c r="D10" s="90"/>
      <c r="E10" s="75"/>
      <c r="F10" s="87"/>
      <c r="G10" s="88"/>
      <c r="H10" s="18"/>
      <c r="I10" s="18"/>
      <c r="J10" s="85"/>
      <c r="K10" s="86"/>
      <c r="L10" s="55"/>
      <c r="M10" s="85"/>
      <c r="N10" s="86"/>
    </row>
    <row r="11" spans="1:14" s="17" customFormat="1" ht="33" customHeight="1">
      <c r="A11" s="51"/>
      <c r="B11" s="51"/>
      <c r="C11" s="51"/>
      <c r="D11" s="90"/>
      <c r="E11" s="75"/>
      <c r="F11" s="87"/>
      <c r="G11" s="88"/>
      <c r="H11" s="18"/>
      <c r="I11" s="18"/>
      <c r="J11" s="85"/>
      <c r="K11" s="86"/>
      <c r="L11" s="55"/>
      <c r="M11" s="85"/>
      <c r="N11" s="86"/>
    </row>
    <row r="12" spans="1:14" s="17" customFormat="1" ht="33" customHeight="1">
      <c r="A12" s="12"/>
      <c r="B12" s="16"/>
      <c r="C12" s="16"/>
      <c r="D12" s="90"/>
      <c r="E12" s="75"/>
      <c r="F12" s="87"/>
      <c r="G12" s="88"/>
      <c r="H12" s="18"/>
      <c r="I12" s="18"/>
      <c r="J12" s="85"/>
      <c r="K12" s="86"/>
      <c r="L12" s="55"/>
      <c r="M12" s="85"/>
      <c r="N12" s="86"/>
    </row>
    <row r="13" spans="1:14" s="17" customFormat="1" ht="33" customHeight="1">
      <c r="A13" s="14"/>
      <c r="B13" s="16"/>
      <c r="C13" s="16"/>
      <c r="D13" s="90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0"/>
      <c r="E15" s="19" t="s">
        <v>42</v>
      </c>
      <c r="F15" s="20">
        <v>0</v>
      </c>
      <c r="G15" s="20">
        <v>1</v>
      </c>
      <c r="H15" s="20">
        <v>1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10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tabSelected="1" workbookViewId="0">
      <selection activeCell="A245" activeCellId="8" sqref="A159:XFD201 A203:XFD206 A208:XFD220 A222:XFD226 A228:XFD230 A233:XFD234 A236:XFD236 A238:XFD243 A245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55</v>
      </c>
      <c r="B1" s="102"/>
      <c r="C1" s="102"/>
      <c r="D1" s="102"/>
      <c r="BN1" t="s">
        <v>56</v>
      </c>
      <c r="DE1" s="102" t="s">
        <v>57</v>
      </c>
      <c r="DF1" s="102"/>
      <c r="DG1" s="102"/>
      <c r="DH1" s="102"/>
      <c r="FR1" t="s">
        <v>56</v>
      </c>
    </row>
    <row r="2" spans="1:215" s="33" customFormat="1" ht="26.25" customHeight="1">
      <c r="A2" s="103" t="s">
        <v>58</v>
      </c>
      <c r="B2" s="105" t="s">
        <v>0</v>
      </c>
      <c r="C2" s="107" t="s">
        <v>1</v>
      </c>
      <c r="D2" s="109" t="s">
        <v>2</v>
      </c>
      <c r="E2" s="111" t="s">
        <v>3</v>
      </c>
      <c r="F2" s="113" t="s">
        <v>59</v>
      </c>
      <c r="G2" s="113" t="s">
        <v>60</v>
      </c>
      <c r="H2" s="115" t="s">
        <v>61</v>
      </c>
      <c r="I2" s="115" t="s">
        <v>62</v>
      </c>
      <c r="J2" s="115" t="s">
        <v>4</v>
      </c>
      <c r="K2" s="132" t="s">
        <v>63</v>
      </c>
      <c r="L2" s="120" t="s">
        <v>64</v>
      </c>
      <c r="M2" s="134" t="s">
        <v>5</v>
      </c>
      <c r="N2" s="136" t="s">
        <v>6</v>
      </c>
      <c r="O2" s="113" t="s">
        <v>7</v>
      </c>
      <c r="P2" s="120" t="s">
        <v>10</v>
      </c>
      <c r="Q2" s="125" t="s">
        <v>9</v>
      </c>
      <c r="R2" s="127" t="s">
        <v>8</v>
      </c>
      <c r="S2" s="129" t="s">
        <v>11</v>
      </c>
      <c r="T2" s="130"/>
      <c r="U2" s="130"/>
      <c r="V2" s="130"/>
      <c r="W2" s="130"/>
      <c r="X2" s="130"/>
      <c r="Y2" s="130"/>
      <c r="Z2" s="130"/>
      <c r="AA2" s="131"/>
      <c r="AB2" s="117" t="s">
        <v>65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66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 t="s">
        <v>83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 t="s">
        <v>84</v>
      </c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E2" s="103" t="s">
        <v>58</v>
      </c>
      <c r="DF2" s="105" t="s">
        <v>0</v>
      </c>
      <c r="DG2" s="107" t="s">
        <v>1</v>
      </c>
      <c r="DH2" s="109" t="s">
        <v>2</v>
      </c>
      <c r="DI2" s="113" t="s">
        <v>3</v>
      </c>
      <c r="DJ2" s="113" t="s">
        <v>59</v>
      </c>
      <c r="DK2" s="113" t="s">
        <v>60</v>
      </c>
      <c r="DL2" s="115" t="s">
        <v>61</v>
      </c>
      <c r="DM2" s="115" t="s">
        <v>62</v>
      </c>
      <c r="DN2" s="115" t="s">
        <v>4</v>
      </c>
      <c r="DO2" s="132" t="s">
        <v>63</v>
      </c>
      <c r="DP2" s="120" t="s">
        <v>64</v>
      </c>
      <c r="DQ2" s="134" t="s">
        <v>5</v>
      </c>
      <c r="DR2" s="136" t="s">
        <v>6</v>
      </c>
      <c r="DS2" s="113" t="s">
        <v>7</v>
      </c>
      <c r="DT2" s="120" t="s">
        <v>10</v>
      </c>
      <c r="DU2" s="125" t="s">
        <v>9</v>
      </c>
      <c r="DV2" s="127" t="s">
        <v>8</v>
      </c>
      <c r="DW2" s="129" t="s">
        <v>11</v>
      </c>
      <c r="DX2" s="130"/>
      <c r="DY2" s="130"/>
      <c r="DZ2" s="130"/>
      <c r="EA2" s="130"/>
      <c r="EB2" s="130"/>
      <c r="EC2" s="130"/>
      <c r="ED2" s="130"/>
      <c r="EE2" s="131"/>
      <c r="EF2" s="117" t="s">
        <v>65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66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9" t="s">
        <v>83</v>
      </c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 t="s">
        <v>84</v>
      </c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</row>
    <row r="3" spans="1:215" s="33" customFormat="1" ht="36" customHeight="1">
      <c r="A3" s="104"/>
      <c r="B3" s="106"/>
      <c r="C3" s="108"/>
      <c r="D3" s="110"/>
      <c r="E3" s="112"/>
      <c r="F3" s="114"/>
      <c r="G3" s="114"/>
      <c r="H3" s="116"/>
      <c r="I3" s="116"/>
      <c r="J3" s="116"/>
      <c r="K3" s="133"/>
      <c r="L3" s="121"/>
      <c r="M3" s="135"/>
      <c r="N3" s="137"/>
      <c r="O3" s="114"/>
      <c r="P3" s="121"/>
      <c r="Q3" s="126"/>
      <c r="R3" s="128"/>
      <c r="S3" s="34" t="s">
        <v>12</v>
      </c>
      <c r="T3" s="34" t="s">
        <v>13</v>
      </c>
      <c r="U3" s="34" t="s">
        <v>85</v>
      </c>
      <c r="V3" s="34" t="s">
        <v>86</v>
      </c>
      <c r="W3" s="34" t="s">
        <v>87</v>
      </c>
      <c r="X3" s="34" t="s">
        <v>88</v>
      </c>
      <c r="Y3" s="34" t="s">
        <v>89</v>
      </c>
      <c r="Z3" s="34" t="s">
        <v>90</v>
      </c>
      <c r="AA3" s="34" t="s">
        <v>91</v>
      </c>
      <c r="AB3" s="35" t="s">
        <v>92</v>
      </c>
      <c r="AC3" s="25" t="s">
        <v>93</v>
      </c>
      <c r="AD3" s="25" t="s">
        <v>94</v>
      </c>
      <c r="AE3" s="25" t="s">
        <v>95</v>
      </c>
      <c r="AF3" s="35" t="s">
        <v>96</v>
      </c>
      <c r="AG3" s="25" t="s">
        <v>97</v>
      </c>
      <c r="AH3" s="25" t="s">
        <v>98</v>
      </c>
      <c r="AI3" s="35" t="s">
        <v>99</v>
      </c>
      <c r="AJ3" s="35" t="s">
        <v>100</v>
      </c>
      <c r="AK3" s="35" t="s">
        <v>101</v>
      </c>
      <c r="AL3" s="26" t="s">
        <v>102</v>
      </c>
      <c r="AM3" s="25" t="s">
        <v>103</v>
      </c>
      <c r="AN3" s="25" t="s">
        <v>104</v>
      </c>
      <c r="AO3" s="25" t="s">
        <v>105</v>
      </c>
      <c r="AP3" s="35" t="s">
        <v>106</v>
      </c>
      <c r="AQ3" s="36" t="s">
        <v>107</v>
      </c>
      <c r="AR3" s="35" t="s">
        <v>108</v>
      </c>
      <c r="AS3" s="35" t="s">
        <v>67</v>
      </c>
      <c r="AT3" s="35" t="s">
        <v>68</v>
      </c>
      <c r="AU3" s="35" t="s">
        <v>69</v>
      </c>
      <c r="AV3" s="25" t="s">
        <v>70</v>
      </c>
      <c r="AW3" s="25" t="s">
        <v>71</v>
      </c>
      <c r="AX3" s="25" t="s">
        <v>72</v>
      </c>
      <c r="AY3" s="25" t="s">
        <v>73</v>
      </c>
      <c r="AZ3" s="25" t="s">
        <v>74</v>
      </c>
      <c r="BA3" s="25" t="s">
        <v>109</v>
      </c>
      <c r="BB3" s="27" t="s">
        <v>93</v>
      </c>
      <c r="BC3" s="37" t="s">
        <v>94</v>
      </c>
      <c r="BD3" s="37" t="s">
        <v>95</v>
      </c>
      <c r="BE3" s="37" t="s">
        <v>110</v>
      </c>
      <c r="BF3" s="37" t="s">
        <v>104</v>
      </c>
      <c r="BG3" s="37" t="s">
        <v>96</v>
      </c>
      <c r="BH3" s="37" t="s">
        <v>98</v>
      </c>
      <c r="BI3" s="37" t="s">
        <v>111</v>
      </c>
      <c r="BJ3" s="37" t="s">
        <v>100</v>
      </c>
      <c r="BK3" s="37" t="s">
        <v>112</v>
      </c>
      <c r="BL3" s="37" t="s">
        <v>113</v>
      </c>
      <c r="BM3" s="37" t="s">
        <v>97</v>
      </c>
      <c r="BN3" s="37" t="s">
        <v>114</v>
      </c>
      <c r="BO3" s="37" t="s">
        <v>115</v>
      </c>
      <c r="BP3" s="35" t="s">
        <v>92</v>
      </c>
      <c r="BQ3" s="25" t="s">
        <v>93</v>
      </c>
      <c r="BR3" s="25" t="s">
        <v>94</v>
      </c>
      <c r="BS3" s="25" t="s">
        <v>95</v>
      </c>
      <c r="BT3" s="35" t="s">
        <v>96</v>
      </c>
      <c r="BU3" s="25" t="s">
        <v>97</v>
      </c>
      <c r="BV3" s="25" t="s">
        <v>98</v>
      </c>
      <c r="BW3" s="35" t="s">
        <v>99</v>
      </c>
      <c r="BX3" s="35" t="s">
        <v>100</v>
      </c>
      <c r="BY3" s="35" t="s">
        <v>101</v>
      </c>
      <c r="BZ3" s="26" t="s">
        <v>102</v>
      </c>
      <c r="CA3" s="25" t="s">
        <v>103</v>
      </c>
      <c r="CB3" s="25" t="s">
        <v>104</v>
      </c>
      <c r="CC3" s="25" t="s">
        <v>105</v>
      </c>
      <c r="CD3" s="35" t="s">
        <v>106</v>
      </c>
      <c r="CE3" s="36" t="s">
        <v>107</v>
      </c>
      <c r="CF3" s="35" t="s">
        <v>108</v>
      </c>
      <c r="CG3" s="35" t="s">
        <v>67</v>
      </c>
      <c r="CH3" s="35" t="s">
        <v>68</v>
      </c>
      <c r="CI3" s="35" t="s">
        <v>69</v>
      </c>
      <c r="CJ3" s="25" t="s">
        <v>70</v>
      </c>
      <c r="CK3" s="25" t="s">
        <v>71</v>
      </c>
      <c r="CL3" s="25" t="s">
        <v>72</v>
      </c>
      <c r="CM3" s="25" t="s">
        <v>73</v>
      </c>
      <c r="CN3" s="25" t="s">
        <v>74</v>
      </c>
      <c r="CO3" s="25" t="s">
        <v>109</v>
      </c>
      <c r="CP3" s="27" t="s">
        <v>93</v>
      </c>
      <c r="CQ3" s="37" t="s">
        <v>94</v>
      </c>
      <c r="CR3" s="37" t="s">
        <v>95</v>
      </c>
      <c r="CS3" s="37" t="s">
        <v>110</v>
      </c>
      <c r="CT3" s="37" t="s">
        <v>104</v>
      </c>
      <c r="CU3" s="37" t="s">
        <v>96</v>
      </c>
      <c r="CV3" s="37" t="s">
        <v>98</v>
      </c>
      <c r="CW3" s="37" t="s">
        <v>111</v>
      </c>
      <c r="CX3" s="37" t="s">
        <v>100</v>
      </c>
      <c r="CY3" s="37" t="s">
        <v>112</v>
      </c>
      <c r="CZ3" s="37" t="s">
        <v>113</v>
      </c>
      <c r="DA3" s="37" t="s">
        <v>97</v>
      </c>
      <c r="DB3" s="37" t="s">
        <v>114</v>
      </c>
      <c r="DC3" s="37" t="s">
        <v>115</v>
      </c>
      <c r="DE3" s="104"/>
      <c r="DF3" s="106"/>
      <c r="DG3" s="108"/>
      <c r="DH3" s="110"/>
      <c r="DI3" s="114"/>
      <c r="DJ3" s="114"/>
      <c r="DK3" s="114"/>
      <c r="DL3" s="116"/>
      <c r="DM3" s="116"/>
      <c r="DN3" s="116"/>
      <c r="DO3" s="133"/>
      <c r="DP3" s="121"/>
      <c r="DQ3" s="135"/>
      <c r="DR3" s="137"/>
      <c r="DS3" s="114"/>
      <c r="DT3" s="121"/>
      <c r="DU3" s="126"/>
      <c r="DV3" s="128"/>
      <c r="DW3" s="34" t="s">
        <v>12</v>
      </c>
      <c r="DX3" s="34" t="s">
        <v>13</v>
      </c>
      <c r="DY3" s="34" t="s">
        <v>85</v>
      </c>
      <c r="DZ3" s="34" t="s">
        <v>86</v>
      </c>
      <c r="EA3" s="34" t="s">
        <v>87</v>
      </c>
      <c r="EB3" s="34" t="s">
        <v>88</v>
      </c>
      <c r="EC3" s="34" t="s">
        <v>89</v>
      </c>
      <c r="ED3" s="34" t="s">
        <v>90</v>
      </c>
      <c r="EE3" s="34" t="s">
        <v>91</v>
      </c>
      <c r="EF3" s="35" t="s">
        <v>92</v>
      </c>
      <c r="EG3" s="25" t="s">
        <v>93</v>
      </c>
      <c r="EH3" s="25" t="s">
        <v>94</v>
      </c>
      <c r="EI3" s="25" t="s">
        <v>95</v>
      </c>
      <c r="EJ3" s="35" t="s">
        <v>96</v>
      </c>
      <c r="EK3" s="25" t="s">
        <v>97</v>
      </c>
      <c r="EL3" s="25" t="s">
        <v>98</v>
      </c>
      <c r="EM3" s="35" t="s">
        <v>99</v>
      </c>
      <c r="EN3" s="35" t="s">
        <v>100</v>
      </c>
      <c r="EO3" s="35" t="s">
        <v>101</v>
      </c>
      <c r="EP3" s="26" t="s">
        <v>102</v>
      </c>
      <c r="EQ3" s="25" t="s">
        <v>103</v>
      </c>
      <c r="ER3" s="25" t="s">
        <v>104</v>
      </c>
      <c r="ES3" s="25" t="s">
        <v>105</v>
      </c>
      <c r="ET3" s="35" t="s">
        <v>106</v>
      </c>
      <c r="EU3" s="36" t="s">
        <v>107</v>
      </c>
      <c r="EV3" s="35" t="s">
        <v>108</v>
      </c>
      <c r="EW3" s="35" t="s">
        <v>67</v>
      </c>
      <c r="EX3" s="35" t="s">
        <v>68</v>
      </c>
      <c r="EY3" s="35" t="s">
        <v>69</v>
      </c>
      <c r="EZ3" s="25" t="s">
        <v>70</v>
      </c>
      <c r="FA3" s="25" t="s">
        <v>71</v>
      </c>
      <c r="FB3" s="25" t="s">
        <v>72</v>
      </c>
      <c r="FC3" s="25" t="s">
        <v>73</v>
      </c>
      <c r="FD3" s="25" t="s">
        <v>74</v>
      </c>
      <c r="FE3" s="25" t="s">
        <v>109</v>
      </c>
      <c r="FF3" s="27" t="s">
        <v>93</v>
      </c>
      <c r="FG3" s="37" t="s">
        <v>94</v>
      </c>
      <c r="FH3" s="37" t="s">
        <v>95</v>
      </c>
      <c r="FI3" s="37" t="s">
        <v>110</v>
      </c>
      <c r="FJ3" s="37" t="s">
        <v>104</v>
      </c>
      <c r="FK3" s="37" t="s">
        <v>96</v>
      </c>
      <c r="FL3" s="37" t="s">
        <v>98</v>
      </c>
      <c r="FM3" s="37" t="s">
        <v>111</v>
      </c>
      <c r="FN3" s="37" t="s">
        <v>100</v>
      </c>
      <c r="FO3" s="37" t="s">
        <v>112</v>
      </c>
      <c r="FP3" s="37" t="s">
        <v>113</v>
      </c>
      <c r="FQ3" s="37" t="s">
        <v>97</v>
      </c>
      <c r="FR3" s="37" t="s">
        <v>114</v>
      </c>
      <c r="FS3" s="37" t="s">
        <v>67</v>
      </c>
      <c r="FT3" s="35" t="s">
        <v>92</v>
      </c>
      <c r="FU3" s="25" t="s">
        <v>93</v>
      </c>
      <c r="FV3" s="25" t="s">
        <v>94</v>
      </c>
      <c r="FW3" s="25" t="s">
        <v>95</v>
      </c>
      <c r="FX3" s="35" t="s">
        <v>96</v>
      </c>
      <c r="FY3" s="25" t="s">
        <v>97</v>
      </c>
      <c r="FZ3" s="25" t="s">
        <v>98</v>
      </c>
      <c r="GA3" s="35" t="s">
        <v>99</v>
      </c>
      <c r="GB3" s="35" t="s">
        <v>100</v>
      </c>
      <c r="GC3" s="35" t="s">
        <v>101</v>
      </c>
      <c r="GD3" s="26" t="s">
        <v>102</v>
      </c>
      <c r="GE3" s="25" t="s">
        <v>103</v>
      </c>
      <c r="GF3" s="25" t="s">
        <v>104</v>
      </c>
      <c r="GG3" s="25" t="s">
        <v>105</v>
      </c>
      <c r="GH3" s="35" t="s">
        <v>106</v>
      </c>
      <c r="GI3" s="36" t="s">
        <v>107</v>
      </c>
      <c r="GJ3" s="35" t="s">
        <v>108</v>
      </c>
      <c r="GK3" s="35" t="s">
        <v>67</v>
      </c>
      <c r="GL3" s="35" t="s">
        <v>68</v>
      </c>
      <c r="GM3" s="35" t="s">
        <v>69</v>
      </c>
      <c r="GN3" s="25" t="s">
        <v>70</v>
      </c>
      <c r="GO3" s="25" t="s">
        <v>71</v>
      </c>
      <c r="GP3" s="25" t="s">
        <v>72</v>
      </c>
      <c r="GQ3" s="25" t="s">
        <v>73</v>
      </c>
      <c r="GR3" s="25" t="s">
        <v>74</v>
      </c>
      <c r="GS3" s="25" t="s">
        <v>109</v>
      </c>
      <c r="GT3" s="27" t="s">
        <v>93</v>
      </c>
      <c r="GU3" s="37" t="s">
        <v>94</v>
      </c>
      <c r="GV3" s="37" t="s">
        <v>95</v>
      </c>
      <c r="GW3" s="37" t="s">
        <v>110</v>
      </c>
      <c r="GX3" s="37" t="s">
        <v>104</v>
      </c>
      <c r="GY3" s="37" t="s">
        <v>96</v>
      </c>
      <c r="GZ3" s="37" t="s">
        <v>98</v>
      </c>
      <c r="HA3" s="37" t="s">
        <v>111</v>
      </c>
      <c r="HB3" s="37" t="s">
        <v>100</v>
      </c>
      <c r="HC3" s="37" t="s">
        <v>112</v>
      </c>
      <c r="HD3" s="37" t="s">
        <v>113</v>
      </c>
      <c r="HE3" s="37" t="s">
        <v>97</v>
      </c>
      <c r="HF3" s="37" t="s">
        <v>114</v>
      </c>
      <c r="HG3" s="37" t="s">
        <v>67</v>
      </c>
    </row>
    <row r="4" spans="1:215" s="33" customFormat="1" ht="15.75" hidden="1" customHeight="1">
      <c r="A4" s="61">
        <v>30501005</v>
      </c>
      <c r="B4" s="105" t="s">
        <v>116</v>
      </c>
      <c r="C4" s="83" t="s">
        <v>117</v>
      </c>
      <c r="D4" s="84"/>
      <c r="E4" s="62">
        <v>5.03</v>
      </c>
      <c r="F4" s="23">
        <f t="shared" ref="F4:F67" si="0">E4*D4</f>
        <v>0</v>
      </c>
      <c r="G4" s="82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5" t="s">
        <v>116</v>
      </c>
      <c r="DG4" s="83" t="s">
        <v>117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6"/>
      <c r="C5" s="83" t="s">
        <v>118</v>
      </c>
      <c r="D5" s="84"/>
      <c r="E5" s="62">
        <v>5.03</v>
      </c>
      <c r="F5" s="23">
        <f t="shared" si="0"/>
        <v>0</v>
      </c>
      <c r="G5" s="82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6"/>
      <c r="DG5" s="83" t="s">
        <v>118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2" t="s">
        <v>119</v>
      </c>
      <c r="C6" s="78" t="s">
        <v>120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2" t="s">
        <v>121</v>
      </c>
      <c r="DG6" s="78" t="s">
        <v>120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23"/>
      <c r="C7" s="78" t="s">
        <v>122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3"/>
      <c r="DG7" s="78" t="s">
        <v>122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23"/>
      <c r="C8" s="78" t="s">
        <v>123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3"/>
      <c r="DG8" s="78" t="s">
        <v>123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3"/>
      <c r="C9" s="78" t="s">
        <v>124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3"/>
      <c r="DG9" s="78" t="s">
        <v>124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4"/>
      <c r="C10" s="78" t="s">
        <v>125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4"/>
      <c r="DG10" s="78" t="s">
        <v>125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2" t="s">
        <v>126</v>
      </c>
      <c r="C11" s="78" t="s">
        <v>127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2" t="s">
        <v>126</v>
      </c>
      <c r="DG11" s="78" t="s">
        <v>127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3"/>
      <c r="C12" s="78" t="s">
        <v>128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3"/>
      <c r="DG12" s="78" t="s">
        <v>128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4"/>
      <c r="C13" s="78" t="s">
        <v>129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4"/>
      <c r="DG13" s="78" t="s">
        <v>129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customHeight="1">
      <c r="A14" s="61">
        <v>30100031</v>
      </c>
      <c r="B14" s="138" t="s">
        <v>130</v>
      </c>
      <c r="C14" s="78" t="s">
        <v>125</v>
      </c>
      <c r="D14" s="5">
        <v>793</v>
      </c>
      <c r="E14" s="22">
        <v>5.03</v>
      </c>
      <c r="F14" s="23">
        <f t="shared" si="0"/>
        <v>3988.7900000000004</v>
      </c>
      <c r="G14" s="23">
        <f>+'[2]19'!$L$29</f>
        <v>4728.5999999999995</v>
      </c>
      <c r="H14" s="23">
        <f t="shared" si="1"/>
        <v>45</v>
      </c>
      <c r="I14" s="23">
        <f t="shared" si="2"/>
        <v>0</v>
      </c>
      <c r="J14" s="23">
        <f t="shared" si="3"/>
        <v>4033.7900000000004</v>
      </c>
      <c r="K14" s="23">
        <f t="shared" si="4"/>
        <v>1.1155761703013789</v>
      </c>
      <c r="L14" s="23">
        <f t="shared" si="5"/>
        <v>0</v>
      </c>
      <c r="M14" s="10">
        <v>0.35</v>
      </c>
      <c r="N14" s="23">
        <f t="shared" si="6"/>
        <v>14.118265000000001</v>
      </c>
      <c r="O14" s="23">
        <f t="shared" si="7"/>
        <v>-0.76557617030137892</v>
      </c>
      <c r="P14" s="23">
        <f t="shared" si="8"/>
        <v>0</v>
      </c>
      <c r="Q14" s="7">
        <v>0.3</v>
      </c>
      <c r="R14" s="6">
        <f t="shared" si="9"/>
        <v>1.2101370000000002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>
        <v>37.5</v>
      </c>
      <c r="AD14" s="4"/>
      <c r="AE14" s="4">
        <v>7.5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>
        <f t="shared" si="10"/>
        <v>3361.4916666666672</v>
      </c>
      <c r="BR14" s="4" t="str">
        <f t="shared" si="10"/>
        <v/>
      </c>
      <c r="BS14" s="4">
        <f t="shared" si="10"/>
        <v>2142.8571428571431</v>
      </c>
      <c r="BT14" s="4">
        <f t="shared" si="10"/>
        <v>0</v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>
        <f t="shared" si="10"/>
        <v>0</v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>
        <f t="shared" si="11"/>
        <v>0</v>
      </c>
      <c r="CJ14" s="4" t="str">
        <f t="shared" si="11"/>
        <v/>
      </c>
      <c r="CK14" s="4">
        <f t="shared" si="11"/>
        <v>0</v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8" t="s">
        <v>130</v>
      </c>
      <c r="DG14" s="78" t="s">
        <v>125</v>
      </c>
      <c r="DH14" s="5">
        <f t="shared" si="13"/>
        <v>793</v>
      </c>
      <c r="DI14" s="24">
        <v>5.03</v>
      </c>
      <c r="DJ14" s="23">
        <f t="shared" si="14"/>
        <v>3988.7900000000004</v>
      </c>
      <c r="DK14" s="23">
        <f t="shared" si="15"/>
        <v>4728.5999999999995</v>
      </c>
      <c r="DL14" s="23">
        <f t="shared" si="16"/>
        <v>45</v>
      </c>
      <c r="DM14" s="23">
        <f t="shared" si="17"/>
        <v>0</v>
      </c>
      <c r="DN14" s="23">
        <f t="shared" si="18"/>
        <v>4033.7900000000004</v>
      </c>
      <c r="DO14" s="23">
        <f t="shared" si="19"/>
        <v>1.1155761703013789</v>
      </c>
      <c r="DP14" s="23">
        <f t="shared" si="20"/>
        <v>0</v>
      </c>
      <c r="DQ14" s="10">
        <v>0.35</v>
      </c>
      <c r="DR14" s="23">
        <f t="shared" si="21"/>
        <v>14.118265000000001</v>
      </c>
      <c r="DS14" s="23">
        <f t="shared" si="22"/>
        <v>-0.76557617030137892</v>
      </c>
      <c r="DT14" s="23">
        <f t="shared" si="23"/>
        <v>0</v>
      </c>
      <c r="DU14" s="7">
        <v>0.3</v>
      </c>
      <c r="DV14" s="6">
        <f t="shared" si="24"/>
        <v>1.2101370000000002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37.5</v>
      </c>
      <c r="EH14" s="54">
        <f t="shared" si="32"/>
        <v>0</v>
      </c>
      <c r="EI14" s="54">
        <f t="shared" si="32"/>
        <v>7.5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>
        <f t="shared" si="29"/>
        <v>0</v>
      </c>
      <c r="FU14" s="4">
        <f t="shared" si="29"/>
        <v>3361.4916666666672</v>
      </c>
      <c r="FV14" s="4" t="str">
        <f t="shared" si="29"/>
        <v/>
      </c>
      <c r="FW14" s="4">
        <f t="shared" si="29"/>
        <v>2142.8571428571431</v>
      </c>
      <c r="FX14" s="4">
        <f t="shared" si="29"/>
        <v>0</v>
      </c>
      <c r="FY14" s="4">
        <f t="shared" si="29"/>
        <v>0</v>
      </c>
      <c r="FZ14" s="4" t="str">
        <f t="shared" si="29"/>
        <v/>
      </c>
      <c r="GA14" s="4">
        <f t="shared" si="29"/>
        <v>0</v>
      </c>
      <c r="GB14" s="4">
        <f t="shared" si="29"/>
        <v>0</v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>
        <f t="shared" si="30"/>
        <v>0</v>
      </c>
      <c r="GN14" s="4" t="str">
        <f t="shared" si="30"/>
        <v/>
      </c>
      <c r="GO14" s="4">
        <f t="shared" si="30"/>
        <v>0</v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38"/>
      <c r="C15" s="78" t="s">
        <v>131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8"/>
      <c r="DG15" s="78" t="s">
        <v>131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8"/>
      <c r="C16" s="78" t="s">
        <v>132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8"/>
      <c r="DG16" s="78" t="s">
        <v>132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8"/>
      <c r="C17" s="78" t="s">
        <v>133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8"/>
      <c r="DG17" s="78" t="s">
        <v>133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2" t="s">
        <v>134</v>
      </c>
      <c r="C18" s="78" t="s">
        <v>133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2" t="s">
        <v>134</v>
      </c>
      <c r="DG18" s="78" t="s">
        <v>133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3"/>
      <c r="C19" s="78" t="s">
        <v>135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3"/>
      <c r="DG19" s="78" t="s">
        <v>135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4"/>
      <c r="C20" s="78" t="s">
        <v>123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4"/>
      <c r="DG20" s="78" t="s">
        <v>123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2" t="s">
        <v>136</v>
      </c>
      <c r="C21" s="78" t="s">
        <v>137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2" t="s">
        <v>136</v>
      </c>
      <c r="DG21" s="78" t="s">
        <v>137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3"/>
      <c r="C22" s="78" t="s">
        <v>138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3"/>
      <c r="DG22" s="78" t="s">
        <v>138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3"/>
      <c r="C23" s="78" t="s">
        <v>139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3"/>
      <c r="DG23" s="78" t="s">
        <v>139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24"/>
      <c r="C24" s="78" t="s">
        <v>118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4"/>
      <c r="DG24" s="78" t="s">
        <v>118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customHeight="1">
      <c r="A25" s="61">
        <v>30100030</v>
      </c>
      <c r="B25" s="81" t="s">
        <v>140</v>
      </c>
      <c r="C25" s="78" t="s">
        <v>141</v>
      </c>
      <c r="D25" s="5">
        <v>432</v>
      </c>
      <c r="E25" s="22">
        <v>5.03</v>
      </c>
      <c r="F25" s="23">
        <f t="shared" si="0"/>
        <v>2172.96</v>
      </c>
      <c r="G25" s="23">
        <f>+'[2]19'!$L$30</f>
        <v>2682</v>
      </c>
      <c r="H25" s="23">
        <f t="shared" si="1"/>
        <v>0</v>
      </c>
      <c r="I25" s="23">
        <f t="shared" si="2"/>
        <v>0</v>
      </c>
      <c r="J25" s="23">
        <f t="shared" si="3"/>
        <v>2172.96</v>
      </c>
      <c r="K25" s="23">
        <f t="shared" si="4"/>
        <v>0</v>
      </c>
      <c r="L25" s="23">
        <f t="shared" si="5"/>
        <v>0</v>
      </c>
      <c r="M25" s="10">
        <v>0.5</v>
      </c>
      <c r="N25" s="23">
        <f t="shared" si="6"/>
        <v>10.864800000000001</v>
      </c>
      <c r="O25" s="23">
        <f t="shared" si="7"/>
        <v>0.5</v>
      </c>
      <c r="P25" s="23">
        <f t="shared" si="8"/>
        <v>0</v>
      </c>
      <c r="Q25" s="7">
        <v>0.5</v>
      </c>
      <c r="R25" s="6">
        <f t="shared" si="9"/>
        <v>1.0864800000000001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38"/>
        <v>0</v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>
        <f t="shared" si="38"/>
        <v>0</v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>
        <f t="shared" si="38"/>
        <v>0</v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1" t="s">
        <v>140</v>
      </c>
      <c r="DG25" s="78" t="s">
        <v>141</v>
      </c>
      <c r="DH25" s="5">
        <f t="shared" si="13"/>
        <v>432</v>
      </c>
      <c r="DI25" s="24">
        <v>5.03</v>
      </c>
      <c r="DJ25" s="23">
        <f t="shared" si="14"/>
        <v>2172.96</v>
      </c>
      <c r="DK25" s="23">
        <f t="shared" si="15"/>
        <v>2682</v>
      </c>
      <c r="DL25" s="23">
        <f t="shared" si="16"/>
        <v>0</v>
      </c>
      <c r="DM25" s="23">
        <f t="shared" si="17"/>
        <v>0</v>
      </c>
      <c r="DN25" s="23">
        <f t="shared" si="18"/>
        <v>2172.96</v>
      </c>
      <c r="DO25" s="23">
        <f t="shared" si="19"/>
        <v>0</v>
      </c>
      <c r="DP25" s="23">
        <f t="shared" si="20"/>
        <v>0</v>
      </c>
      <c r="DQ25" s="10">
        <v>0.5</v>
      </c>
      <c r="DR25" s="23">
        <f t="shared" si="21"/>
        <v>10.864800000000001</v>
      </c>
      <c r="DS25" s="23">
        <f t="shared" si="22"/>
        <v>0.5</v>
      </c>
      <c r="DT25" s="23">
        <f t="shared" si="23"/>
        <v>0</v>
      </c>
      <c r="DU25" s="7">
        <v>0.5</v>
      </c>
      <c r="DV25" s="6">
        <f t="shared" si="24"/>
        <v>1.0864800000000001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>
        <f t="shared" si="40"/>
        <v>0</v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>
        <f t="shared" si="40"/>
        <v>0</v>
      </c>
      <c r="FY25" s="4">
        <f t="shared" si="40"/>
        <v>0</v>
      </c>
      <c r="FZ25" s="4" t="str">
        <f t="shared" si="40"/>
        <v/>
      </c>
      <c r="GA25" s="4">
        <f t="shared" si="40"/>
        <v>0</v>
      </c>
      <c r="GB25" s="4">
        <f t="shared" si="40"/>
        <v>0</v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8" t="s">
        <v>142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8" t="s">
        <v>142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8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8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39" t="s">
        <v>143</v>
      </c>
      <c r="C28" s="78" t="s">
        <v>144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9" t="s">
        <v>143</v>
      </c>
      <c r="DG28" s="78" t="s">
        <v>144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0"/>
      <c r="C29" s="78" t="s">
        <v>123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0"/>
      <c r="DG29" s="78" t="s">
        <v>123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0"/>
      <c r="C30" s="78" t="s">
        <v>135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0"/>
      <c r="DG30" s="78" t="s">
        <v>135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41"/>
      <c r="C31" s="78" t="s">
        <v>133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1"/>
      <c r="DG31" s="78" t="s">
        <v>133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2" t="s">
        <v>145</v>
      </c>
      <c r="C32" s="78" t="s">
        <v>124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2" t="s">
        <v>145</v>
      </c>
      <c r="DG32" s="78" t="s">
        <v>124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3"/>
      <c r="C33" s="78" t="s">
        <v>120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3"/>
      <c r="DG33" s="78" t="s">
        <v>120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3"/>
      <c r="C34" s="78" t="s">
        <v>135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3"/>
      <c r="DG34" s="78" t="s">
        <v>135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4"/>
      <c r="C35" s="78" t="s">
        <v>146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4"/>
      <c r="DG35" s="78" t="s">
        <v>146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2" t="s">
        <v>147</v>
      </c>
      <c r="C36" s="78" t="s">
        <v>148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2" t="s">
        <v>147</v>
      </c>
      <c r="DG36" s="78" t="s">
        <v>148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3"/>
      <c r="C37" s="78" t="s">
        <v>129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3"/>
      <c r="DG37" s="78" t="s">
        <v>129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3"/>
      <c r="C38" s="78" t="s">
        <v>149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3"/>
      <c r="DG38" s="78" t="s">
        <v>149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3"/>
      <c r="C39" s="78" t="s">
        <v>150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3"/>
      <c r="DG39" s="78" t="s">
        <v>150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4"/>
      <c r="C40" s="78" t="s">
        <v>151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4"/>
      <c r="DG40" s="78" t="s">
        <v>151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2" t="s">
        <v>152</v>
      </c>
      <c r="C41" s="78" t="s">
        <v>131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2" t="s">
        <v>152</v>
      </c>
      <c r="DG41" s="78" t="s">
        <v>131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4"/>
      <c r="C42" s="78" t="s">
        <v>153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4"/>
      <c r="DG42" s="78" t="s">
        <v>153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9" t="s">
        <v>154</v>
      </c>
      <c r="C43" s="78" t="s">
        <v>155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9" t="s">
        <v>154</v>
      </c>
      <c r="DG43" s="78" t="s">
        <v>155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customHeight="1">
      <c r="A44" s="61">
        <v>30100049</v>
      </c>
      <c r="B44" s="122" t="s">
        <v>156</v>
      </c>
      <c r="C44" s="78" t="s">
        <v>157</v>
      </c>
      <c r="D44" s="5">
        <v>554</v>
      </c>
      <c r="E44" s="22">
        <v>5.03</v>
      </c>
      <c r="F44" s="23">
        <f t="shared" si="0"/>
        <v>2786.6200000000003</v>
      </c>
      <c r="G44" s="23">
        <f>+'[2]19'!$L$55</f>
        <v>2845.5</v>
      </c>
      <c r="H44" s="23">
        <f t="shared" si="1"/>
        <v>0</v>
      </c>
      <c r="I44" s="23">
        <f t="shared" si="2"/>
        <v>0</v>
      </c>
      <c r="J44" s="23">
        <f t="shared" si="3"/>
        <v>2786.6200000000003</v>
      </c>
      <c r="K44" s="23">
        <f t="shared" si="4"/>
        <v>0</v>
      </c>
      <c r="L44" s="23">
        <f t="shared" si="5"/>
        <v>0</v>
      </c>
      <c r="M44" s="10">
        <v>0.4</v>
      </c>
      <c r="N44" s="23">
        <f t="shared" si="6"/>
        <v>11.146480000000002</v>
      </c>
      <c r="O44" s="23">
        <f t="shared" si="7"/>
        <v>0.4</v>
      </c>
      <c r="P44" s="23">
        <f t="shared" si="8"/>
        <v>0</v>
      </c>
      <c r="Q44" s="7">
        <v>0.6</v>
      </c>
      <c r="R44" s="6">
        <f t="shared" si="9"/>
        <v>1.6719720000000002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>
        <f t="shared" si="47"/>
        <v>0</v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>
        <f t="shared" si="47"/>
        <v>0</v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>
        <f t="shared" si="47"/>
        <v>0</v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2" t="s">
        <v>156</v>
      </c>
      <c r="DG44" s="78" t="s">
        <v>157</v>
      </c>
      <c r="DH44" s="5">
        <f t="shared" si="13"/>
        <v>554</v>
      </c>
      <c r="DI44" s="24">
        <v>5.03</v>
      </c>
      <c r="DJ44" s="23">
        <f t="shared" si="14"/>
        <v>2786.6200000000003</v>
      </c>
      <c r="DK44" s="23">
        <f t="shared" si="15"/>
        <v>2845.5</v>
      </c>
      <c r="DL44" s="23">
        <f t="shared" si="16"/>
        <v>0</v>
      </c>
      <c r="DM44" s="23">
        <f t="shared" si="17"/>
        <v>0</v>
      </c>
      <c r="DN44" s="23">
        <f t="shared" si="18"/>
        <v>2786.6200000000003</v>
      </c>
      <c r="DO44" s="23">
        <f t="shared" si="19"/>
        <v>0</v>
      </c>
      <c r="DP44" s="23">
        <f t="shared" si="20"/>
        <v>0</v>
      </c>
      <c r="DQ44" s="10">
        <v>0.4</v>
      </c>
      <c r="DR44" s="23">
        <f t="shared" si="21"/>
        <v>11.146480000000002</v>
      </c>
      <c r="DS44" s="23">
        <f t="shared" si="22"/>
        <v>0.4</v>
      </c>
      <c r="DT44" s="23">
        <f t="shared" si="23"/>
        <v>0</v>
      </c>
      <c r="DU44" s="7">
        <v>0.6</v>
      </c>
      <c r="DV44" s="6">
        <f t="shared" si="24"/>
        <v>1.6719720000000002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>
        <f t="shared" si="48"/>
        <v>0</v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>
        <f t="shared" si="48"/>
        <v>0</v>
      </c>
      <c r="FY44" s="4">
        <f t="shared" si="48"/>
        <v>0</v>
      </c>
      <c r="FZ44" s="4" t="str">
        <f t="shared" si="48"/>
        <v/>
      </c>
      <c r="GA44" s="4">
        <f t="shared" si="48"/>
        <v>0</v>
      </c>
      <c r="GB44" s="4">
        <f t="shared" si="48"/>
        <v>0</v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customHeight="1">
      <c r="A45" s="61">
        <v>30100050</v>
      </c>
      <c r="B45" s="123"/>
      <c r="C45" s="78" t="s">
        <v>133</v>
      </c>
      <c r="D45" s="5">
        <v>436</v>
      </c>
      <c r="E45" s="22">
        <v>5.03</v>
      </c>
      <c r="F45" s="23">
        <f t="shared" si="0"/>
        <v>2193.08</v>
      </c>
      <c r="G45" s="23">
        <f>+'[2]19'!$L$56</f>
        <v>2276.4</v>
      </c>
      <c r="H45" s="23">
        <f t="shared" si="1"/>
        <v>6.9</v>
      </c>
      <c r="I45" s="23">
        <f t="shared" si="2"/>
        <v>0</v>
      </c>
      <c r="J45" s="23">
        <f t="shared" si="3"/>
        <v>2199.98</v>
      </c>
      <c r="K45" s="23">
        <f t="shared" si="4"/>
        <v>0.31363921490195368</v>
      </c>
      <c r="L45" s="23">
        <f t="shared" si="5"/>
        <v>0</v>
      </c>
      <c r="M45" s="10">
        <v>0.4</v>
      </c>
      <c r="N45" s="23">
        <f t="shared" si="6"/>
        <v>8.7999200000000002</v>
      </c>
      <c r="O45" s="23">
        <f t="shared" si="7"/>
        <v>8.6360785098046344E-2</v>
      </c>
      <c r="P45" s="23">
        <f t="shared" si="8"/>
        <v>0</v>
      </c>
      <c r="Q45" s="7">
        <v>0.6</v>
      </c>
      <c r="R45" s="6">
        <f t="shared" si="9"/>
        <v>1.3199880000000002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>
        <v>6.9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>
        <f t="shared" si="47"/>
        <v>0</v>
      </c>
      <c r="BQ45" s="4">
        <f t="shared" si="47"/>
        <v>2199.98</v>
      </c>
      <c r="BR45" s="4" t="str">
        <f t="shared" si="47"/>
        <v/>
      </c>
      <c r="BS45" s="4">
        <f t="shared" si="47"/>
        <v>0</v>
      </c>
      <c r="BT45" s="4">
        <f t="shared" si="47"/>
        <v>0</v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>
        <f t="shared" si="47"/>
        <v>0</v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>
        <f t="shared" si="45"/>
        <v>0</v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3"/>
      <c r="DG45" s="78" t="s">
        <v>133</v>
      </c>
      <c r="DH45" s="5">
        <f t="shared" si="13"/>
        <v>436</v>
      </c>
      <c r="DI45" s="24">
        <v>5.03</v>
      </c>
      <c r="DJ45" s="23">
        <f t="shared" si="14"/>
        <v>2193.08</v>
      </c>
      <c r="DK45" s="23">
        <f t="shared" si="15"/>
        <v>2276.4</v>
      </c>
      <c r="DL45" s="23">
        <f t="shared" si="16"/>
        <v>6.9</v>
      </c>
      <c r="DM45" s="23">
        <f t="shared" si="17"/>
        <v>0</v>
      </c>
      <c r="DN45" s="23">
        <f t="shared" si="18"/>
        <v>2199.98</v>
      </c>
      <c r="DO45" s="23">
        <f t="shared" si="19"/>
        <v>0.31363921490195368</v>
      </c>
      <c r="DP45" s="23">
        <f t="shared" si="20"/>
        <v>0</v>
      </c>
      <c r="DQ45" s="10">
        <v>0.4</v>
      </c>
      <c r="DR45" s="23">
        <f t="shared" si="21"/>
        <v>8.7999200000000002</v>
      </c>
      <c r="DS45" s="23">
        <f t="shared" si="22"/>
        <v>8.6360785098046344E-2</v>
      </c>
      <c r="DT45" s="23">
        <f t="shared" si="23"/>
        <v>0</v>
      </c>
      <c r="DU45" s="7">
        <v>0.6</v>
      </c>
      <c r="DV45" s="6">
        <f t="shared" si="24"/>
        <v>1.3199880000000002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6.9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>
        <f t="shared" si="48"/>
        <v>0</v>
      </c>
      <c r="FU45" s="4">
        <f t="shared" si="48"/>
        <v>2199.98</v>
      </c>
      <c r="FV45" s="4" t="str">
        <f t="shared" si="48"/>
        <v/>
      </c>
      <c r="FW45" s="4">
        <f t="shared" si="48"/>
        <v>0</v>
      </c>
      <c r="FX45" s="4">
        <f t="shared" si="48"/>
        <v>0</v>
      </c>
      <c r="FY45" s="4">
        <f t="shared" si="48"/>
        <v>0</v>
      </c>
      <c r="FZ45" s="4" t="str">
        <f t="shared" si="48"/>
        <v/>
      </c>
      <c r="GA45" s="4">
        <f t="shared" si="48"/>
        <v>0</v>
      </c>
      <c r="GB45" s="4">
        <f t="shared" si="48"/>
        <v>0</v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>
        <f t="shared" si="46"/>
        <v>0</v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2" t="s">
        <v>158</v>
      </c>
      <c r="C46" s="78" t="s">
        <v>133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2" t="s">
        <v>158</v>
      </c>
      <c r="DG46" s="78" t="s">
        <v>133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4"/>
      <c r="C47" s="78" t="s">
        <v>131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4"/>
      <c r="DG47" s="78" t="s">
        <v>131</v>
      </c>
      <c r="DH47" s="5">
        <f t="shared" si="13"/>
        <v>510</v>
      </c>
      <c r="DI47" s="24">
        <v>5.04</v>
      </c>
      <c r="DJ47" s="23">
        <f t="shared" si="14"/>
        <v>2570.4</v>
      </c>
      <c r="DK47" s="23">
        <f t="shared" si="15"/>
        <v>2547.9</v>
      </c>
      <c r="DL47" s="23">
        <f t="shared" si="16"/>
        <v>18.600000000000001</v>
      </c>
      <c r="DM47" s="23">
        <f t="shared" si="17"/>
        <v>0</v>
      </c>
      <c r="DN47" s="23">
        <f t="shared" si="18"/>
        <v>2589</v>
      </c>
      <c r="DO47" s="23">
        <f t="shared" si="19"/>
        <v>0.71842410196987261</v>
      </c>
      <c r="DP47" s="23">
        <f t="shared" si="20"/>
        <v>0</v>
      </c>
      <c r="DQ47" s="10">
        <v>0.7</v>
      </c>
      <c r="DR47" s="23">
        <f t="shared" si="21"/>
        <v>18.123000000000001</v>
      </c>
      <c r="DS47" s="23">
        <f t="shared" si="22"/>
        <v>-1.8424101969872653E-2</v>
      </c>
      <c r="DT47" s="23">
        <f t="shared" si="23"/>
        <v>0.38624951718810352</v>
      </c>
      <c r="DU47" s="7">
        <v>0.8</v>
      </c>
      <c r="DV47" s="6">
        <f t="shared" si="24"/>
        <v>2.0712000000000002</v>
      </c>
      <c r="DW47" s="5">
        <f t="shared" si="44"/>
        <v>0</v>
      </c>
      <c r="DX47" s="5">
        <f t="shared" si="44"/>
        <v>1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18.600000000000001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>
        <f t="shared" si="48"/>
        <v>0</v>
      </c>
      <c r="FU47" s="4">
        <f t="shared" si="48"/>
        <v>2589</v>
      </c>
      <c r="FV47" s="4" t="str">
        <f t="shared" si="48"/>
        <v/>
      </c>
      <c r="FW47" s="4">
        <f t="shared" si="48"/>
        <v>0</v>
      </c>
      <c r="FX47" s="4">
        <f t="shared" si="48"/>
        <v>0</v>
      </c>
      <c r="FY47" s="4">
        <f t="shared" si="48"/>
        <v>0</v>
      </c>
      <c r="FZ47" s="4">
        <f t="shared" si="48"/>
        <v>0</v>
      </c>
      <c r="GA47" s="4">
        <f t="shared" si="48"/>
        <v>0</v>
      </c>
      <c r="GB47" s="4">
        <f t="shared" si="48"/>
        <v>0</v>
      </c>
      <c r="GC47" s="4" t="str">
        <f t="shared" si="48"/>
        <v/>
      </c>
      <c r="GD47" s="4">
        <f t="shared" si="48"/>
        <v>0</v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>
        <f t="shared" si="46"/>
        <v>0</v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3" t="s">
        <v>159</v>
      </c>
      <c r="C48" s="78" t="s">
        <v>146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3" t="s">
        <v>159</v>
      </c>
      <c r="DG48" s="78" t="s">
        <v>146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4"/>
      <c r="C49" s="78" t="s">
        <v>160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4"/>
      <c r="DG49" s="78" t="s">
        <v>160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3" t="s">
        <v>161</v>
      </c>
      <c r="C50" s="78" t="s">
        <v>122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3" t="s">
        <v>161</v>
      </c>
      <c r="DG50" s="78" t="s">
        <v>122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4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4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2" t="s">
        <v>162</v>
      </c>
      <c r="C52" s="78" t="s">
        <v>163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2" t="s">
        <v>162</v>
      </c>
      <c r="DG52" s="78" t="s">
        <v>163</v>
      </c>
      <c r="DH52" s="5">
        <f t="shared" si="13"/>
        <v>523</v>
      </c>
      <c r="DI52" s="24">
        <v>5.05</v>
      </c>
      <c r="DJ52" s="23">
        <f t="shared" si="14"/>
        <v>2641.15</v>
      </c>
      <c r="DK52" s="23">
        <f t="shared" si="15"/>
        <v>2634.1</v>
      </c>
      <c r="DL52" s="23">
        <f t="shared" si="16"/>
        <v>59.5</v>
      </c>
      <c r="DM52" s="23">
        <f t="shared" si="17"/>
        <v>0</v>
      </c>
      <c r="DN52" s="23">
        <f t="shared" si="18"/>
        <v>2700.65</v>
      </c>
      <c r="DO52" s="23">
        <f t="shared" si="19"/>
        <v>2.2031733101290429</v>
      </c>
      <c r="DP52" s="23">
        <f t="shared" si="20"/>
        <v>0</v>
      </c>
      <c r="DQ52" s="10">
        <v>1.2</v>
      </c>
      <c r="DR52" s="23">
        <f t="shared" si="21"/>
        <v>32.407800000000002</v>
      </c>
      <c r="DS52" s="23">
        <f t="shared" si="22"/>
        <v>-1.003173310129043</v>
      </c>
      <c r="DT52" s="23">
        <f t="shared" si="23"/>
        <v>0.37028122859311646</v>
      </c>
      <c r="DU52" s="7">
        <v>1</v>
      </c>
      <c r="DV52" s="6">
        <f t="shared" si="24"/>
        <v>2.70065</v>
      </c>
      <c r="DW52" s="5">
        <f t="shared" si="56"/>
        <v>0</v>
      </c>
      <c r="DX52" s="5">
        <f t="shared" si="56"/>
        <v>0</v>
      </c>
      <c r="DY52" s="5">
        <f t="shared" si="56"/>
        <v>1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14.6</v>
      </c>
      <c r="EG52" s="54">
        <f t="shared" si="54"/>
        <v>27.2</v>
      </c>
      <c r="EH52" s="54">
        <f t="shared" si="54"/>
        <v>0</v>
      </c>
      <c r="EI52" s="54">
        <f t="shared" si="54"/>
        <v>0</v>
      </c>
      <c r="EJ52" s="54">
        <f t="shared" si="54"/>
        <v>3.8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2.7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11.2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>
        <f t="shared" si="48"/>
        <v>0.54061059374595</v>
      </c>
      <c r="FU52" s="4">
        <f t="shared" si="48"/>
        <v>1234.5828571428572</v>
      </c>
      <c r="FV52" s="4" t="str">
        <f t="shared" si="48"/>
        <v/>
      </c>
      <c r="FW52" s="4">
        <f t="shared" si="48"/>
        <v>0</v>
      </c>
      <c r="FX52" s="4">
        <f t="shared" ref="FW52:GL115" si="59">IF(ISERROR(EJ52/DR52*100),"",(EJ52/DR52*100))</f>
        <v>11.72557223878202</v>
      </c>
      <c r="FY52" s="4">
        <f t="shared" si="59"/>
        <v>0</v>
      </c>
      <c r="FZ52" s="4">
        <f t="shared" si="59"/>
        <v>0</v>
      </c>
      <c r="GA52" s="4">
        <f t="shared" si="59"/>
        <v>0</v>
      </c>
      <c r="GB52" s="4">
        <f t="shared" si="59"/>
        <v>0</v>
      </c>
      <c r="GC52" s="4" t="str">
        <f t="shared" si="59"/>
        <v/>
      </c>
      <c r="GD52" s="4" t="str">
        <f t="shared" si="59"/>
        <v/>
      </c>
      <c r="GE52" s="4">
        <f t="shared" si="59"/>
        <v>270</v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>
        <f t="shared" si="59"/>
        <v>0</v>
      </c>
      <c r="GM52" s="4">
        <f t="shared" si="46"/>
        <v>0</v>
      </c>
      <c r="GN52" s="4" t="str">
        <f t="shared" si="46"/>
        <v/>
      </c>
      <c r="GO52" s="4" t="str">
        <f t="shared" si="46"/>
        <v/>
      </c>
      <c r="GP52" s="4">
        <f t="shared" si="46"/>
        <v>0</v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>
        <f t="shared" si="46"/>
        <v>0</v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4"/>
      <c r="C53" s="78" t="s">
        <v>157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4"/>
      <c r="DG53" s="78" t="s">
        <v>157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2" t="s">
        <v>164</v>
      </c>
      <c r="C54" s="78" t="s">
        <v>165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2" t="s">
        <v>164</v>
      </c>
      <c r="DG54" s="78" t="s">
        <v>165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4"/>
      <c r="C55" s="78" t="s">
        <v>166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4"/>
      <c r="DG55" s="78" t="s">
        <v>166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1" t="s">
        <v>167</v>
      </c>
      <c r="C56" s="78" t="s">
        <v>163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1" t="s">
        <v>167</v>
      </c>
      <c r="DG56" s="78" t="s">
        <v>163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2" t="s">
        <v>168</v>
      </c>
      <c r="C57" s="78" t="s">
        <v>157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2" t="s">
        <v>168</v>
      </c>
      <c r="DG57" s="78" t="s">
        <v>157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4"/>
      <c r="C58" s="78" t="s">
        <v>163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4"/>
      <c r="DG58" s="78" t="s">
        <v>163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2" t="s">
        <v>169</v>
      </c>
      <c r="C59" s="78" t="s">
        <v>157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2" t="s">
        <v>169</v>
      </c>
      <c r="DG59" s="78" t="s">
        <v>157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4"/>
      <c r="C60" s="78" t="s">
        <v>163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4"/>
      <c r="DG60" s="78" t="s">
        <v>163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2" t="s">
        <v>170</v>
      </c>
      <c r="C61" s="78" t="s">
        <v>131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2" t="s">
        <v>170</v>
      </c>
      <c r="DG61" s="78" t="s">
        <v>131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3"/>
      <c r="C62" s="78" t="s">
        <v>146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3"/>
      <c r="DG62" s="78" t="s">
        <v>146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3"/>
      <c r="C63" s="81" t="s">
        <v>123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3"/>
      <c r="DG63" s="81" t="s">
        <v>123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4"/>
      <c r="C64" s="81" t="s">
        <v>171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4"/>
      <c r="DG64" s="81" t="s">
        <v>171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2" t="s">
        <v>172</v>
      </c>
      <c r="C65" s="78" t="s">
        <v>122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2" t="s">
        <v>172</v>
      </c>
      <c r="DG65" s="78" t="s">
        <v>122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4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4"/>
      <c r="DG66" s="29" t="s">
        <v>18</v>
      </c>
      <c r="DH66" s="5">
        <f t="shared" si="13"/>
        <v>189</v>
      </c>
      <c r="DI66" s="22">
        <v>5.03</v>
      </c>
      <c r="DJ66" s="23">
        <f t="shared" si="14"/>
        <v>950.67000000000007</v>
      </c>
      <c r="DK66" s="23">
        <f t="shared" si="15"/>
        <v>2893.7999999999997</v>
      </c>
      <c r="DL66" s="23">
        <f t="shared" si="16"/>
        <v>0</v>
      </c>
      <c r="DM66" s="23">
        <f t="shared" si="17"/>
        <v>0</v>
      </c>
      <c r="DN66" s="23">
        <f t="shared" si="18"/>
        <v>950.67000000000007</v>
      </c>
      <c r="DO66" s="23">
        <f t="shared" si="19"/>
        <v>0</v>
      </c>
      <c r="DP66" s="23">
        <f t="shared" si="20"/>
        <v>0</v>
      </c>
      <c r="DQ66" s="3">
        <v>0.4</v>
      </c>
      <c r="DR66" s="23">
        <f t="shared" si="21"/>
        <v>3.8026800000000005</v>
      </c>
      <c r="DS66" s="23">
        <f t="shared" si="22"/>
        <v>0.4</v>
      </c>
      <c r="DT66" s="23">
        <f t="shared" si="23"/>
        <v>0</v>
      </c>
      <c r="DU66" s="2">
        <v>0.1</v>
      </c>
      <c r="DV66" s="6">
        <f t="shared" si="24"/>
        <v>9.5067000000000013E-2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>
        <f t="shared" si="62"/>
        <v>0</v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>
        <f t="shared" si="59"/>
        <v>0</v>
      </c>
      <c r="FY66" s="4">
        <f t="shared" si="59"/>
        <v>0</v>
      </c>
      <c r="FZ66" s="4" t="str">
        <f t="shared" si="59"/>
        <v/>
      </c>
      <c r="GA66" s="4">
        <f t="shared" si="59"/>
        <v>0</v>
      </c>
      <c r="GB66" s="4">
        <f t="shared" si="59"/>
        <v>0</v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2" t="s">
        <v>173</v>
      </c>
      <c r="C67" s="78" t="s">
        <v>131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2" t="s">
        <v>173</v>
      </c>
      <c r="DG67" s="78" t="s">
        <v>131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3"/>
      <c r="C68" s="78" t="s">
        <v>149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3"/>
      <c r="DG68" s="78" t="s">
        <v>149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4"/>
      <c r="C69" s="78" t="s">
        <v>165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4"/>
      <c r="DG69" s="78" t="s">
        <v>165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2" t="s">
        <v>174</v>
      </c>
      <c r="C70" s="38" t="s">
        <v>123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2" t="s">
        <v>174</v>
      </c>
      <c r="DG70" s="38" t="s">
        <v>123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3"/>
      <c r="C71" s="38" t="s">
        <v>131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3"/>
      <c r="DG71" s="38" t="s">
        <v>131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3"/>
      <c r="C72" s="38" t="s">
        <v>175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3"/>
      <c r="DG72" s="38" t="s">
        <v>175</v>
      </c>
      <c r="DH72" s="5">
        <f t="shared" si="78"/>
        <v>271</v>
      </c>
      <c r="DI72" s="39">
        <v>5.03</v>
      </c>
      <c r="DJ72" s="23">
        <f t="shared" si="79"/>
        <v>1363.13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1363.13</v>
      </c>
      <c r="DO72" s="23">
        <f t="shared" si="84"/>
        <v>0</v>
      </c>
      <c r="DP72" s="23" t="str">
        <f t="shared" si="85"/>
        <v/>
      </c>
      <c r="DQ72" s="10">
        <v>0.2</v>
      </c>
      <c r="DR72" s="23">
        <f t="shared" si="86"/>
        <v>2.7262600000000003</v>
      </c>
      <c r="DS72" s="23" t="str">
        <f t="shared" si="87"/>
        <v/>
      </c>
      <c r="DT72" s="23">
        <f t="shared" si="88"/>
        <v>0</v>
      </c>
      <c r="DU72" s="7">
        <v>0.1</v>
      </c>
      <c r="DV72" s="6">
        <f t="shared" si="89"/>
        <v>0.13631300000000002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>
        <f t="shared" si="62"/>
        <v>0</v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>
        <f t="shared" si="62"/>
        <v>0</v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>
        <f t="shared" si="62"/>
        <v>0</v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4"/>
      <c r="C73" s="38" t="s">
        <v>176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4"/>
      <c r="DG73" s="38" t="s">
        <v>176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2" t="s">
        <v>177</v>
      </c>
      <c r="C74" s="38" t="s">
        <v>123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2" t="s">
        <v>177</v>
      </c>
      <c r="DG74" s="38" t="s">
        <v>123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1955.2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>
        <f t="shared" si="85"/>
        <v>0</v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3"/>
      <c r="C75" s="38" t="s">
        <v>131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3"/>
      <c r="DG75" s="38" t="s">
        <v>131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977.6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3"/>
      <c r="C76" s="38" t="s">
        <v>175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3"/>
      <c r="DG76" s="38" t="s">
        <v>175</v>
      </c>
      <c r="DH76" s="5">
        <f t="shared" si="78"/>
        <v>201</v>
      </c>
      <c r="DI76" s="39">
        <v>10</v>
      </c>
      <c r="DJ76" s="23">
        <f t="shared" si="79"/>
        <v>2010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2010</v>
      </c>
      <c r="DO76" s="23">
        <f t="shared" si="84"/>
        <v>0</v>
      </c>
      <c r="DP76" s="23" t="str">
        <f t="shared" si="85"/>
        <v/>
      </c>
      <c r="DQ76" s="10">
        <v>0.2</v>
      </c>
      <c r="DR76" s="23">
        <f t="shared" si="86"/>
        <v>4.0199999999999996</v>
      </c>
      <c r="DS76" s="23" t="str">
        <f t="shared" si="87"/>
        <v/>
      </c>
      <c r="DT76" s="23">
        <f t="shared" si="88"/>
        <v>0</v>
      </c>
      <c r="DU76" s="7">
        <v>0.1</v>
      </c>
      <c r="DV76" s="6">
        <f t="shared" si="89"/>
        <v>0.20100000000000001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>
        <f t="shared" si="62"/>
        <v>0</v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>
        <f t="shared" si="62"/>
        <v>0</v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>
        <f t="shared" si="62"/>
        <v>0</v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4"/>
      <c r="C77" s="38" t="s">
        <v>176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4"/>
      <c r="DG77" s="38" t="s">
        <v>176</v>
      </c>
      <c r="DH77" s="5">
        <f t="shared" si="78"/>
        <v>18</v>
      </c>
      <c r="DI77" s="39">
        <v>10</v>
      </c>
      <c r="DJ77" s="23">
        <f t="shared" si="79"/>
        <v>180</v>
      </c>
      <c r="DK77" s="23">
        <f t="shared" si="80"/>
        <v>977.6</v>
      </c>
      <c r="DL77" s="23">
        <f t="shared" si="81"/>
        <v>0</v>
      </c>
      <c r="DM77" s="23">
        <f t="shared" si="82"/>
        <v>0</v>
      </c>
      <c r="DN77" s="23">
        <f t="shared" si="83"/>
        <v>180</v>
      </c>
      <c r="DO77" s="23">
        <f t="shared" si="84"/>
        <v>0</v>
      </c>
      <c r="DP77" s="23">
        <f t="shared" si="85"/>
        <v>0</v>
      </c>
      <c r="DQ77" s="10">
        <v>0.2</v>
      </c>
      <c r="DR77" s="23">
        <f t="shared" si="86"/>
        <v>0.36</v>
      </c>
      <c r="DS77" s="23">
        <f t="shared" si="87"/>
        <v>0.2</v>
      </c>
      <c r="DT77" s="23">
        <f t="shared" si="88"/>
        <v>0</v>
      </c>
      <c r="DU77" s="7">
        <v>0.1</v>
      </c>
      <c r="DV77" s="6">
        <f t="shared" si="89"/>
        <v>1.7999999999999999E-2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>
        <f t="shared" si="62"/>
        <v>0</v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>
        <f t="shared" si="62"/>
        <v>0</v>
      </c>
      <c r="FY77" s="4">
        <f t="shared" si="62"/>
        <v>0</v>
      </c>
      <c r="FZ77" s="4" t="str">
        <f t="shared" si="62"/>
        <v/>
      </c>
      <c r="GA77" s="4">
        <f t="shared" si="62"/>
        <v>0</v>
      </c>
      <c r="GB77" s="4">
        <f t="shared" si="62"/>
        <v>0</v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79" t="s">
        <v>178</v>
      </c>
      <c r="C78" s="38" t="s">
        <v>179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9" t="s">
        <v>178</v>
      </c>
      <c r="DG78" s="38" t="s">
        <v>179</v>
      </c>
      <c r="DH78" s="5">
        <f t="shared" si="78"/>
        <v>0</v>
      </c>
      <c r="DI78" s="39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2" t="s">
        <v>180</v>
      </c>
      <c r="C79" s="81" t="s">
        <v>135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2" t="s">
        <v>180</v>
      </c>
      <c r="DG79" s="81" t="s">
        <v>135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4"/>
      <c r="C80" s="78" t="s">
        <v>122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4"/>
      <c r="DG80" s="78" t="s">
        <v>122</v>
      </c>
      <c r="DH80" s="5">
        <f t="shared" si="78"/>
        <v>1002</v>
      </c>
      <c r="DI80" s="24">
        <v>5.0599999999999996</v>
      </c>
      <c r="DJ80" s="23">
        <f t="shared" si="79"/>
        <v>5070.12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5070.12</v>
      </c>
      <c r="DO80" s="23">
        <f t="shared" si="84"/>
        <v>0</v>
      </c>
      <c r="DP80" s="23" t="str">
        <f t="shared" si="85"/>
        <v/>
      </c>
      <c r="DQ80" s="10">
        <v>0.3</v>
      </c>
      <c r="DR80" s="23">
        <f t="shared" si="86"/>
        <v>15.210359999999998</v>
      </c>
      <c r="DS80" s="23" t="str">
        <f t="shared" si="87"/>
        <v/>
      </c>
      <c r="DT80" s="23">
        <f t="shared" si="88"/>
        <v>0</v>
      </c>
      <c r="DU80" s="7">
        <v>0.1</v>
      </c>
      <c r="DV80" s="6">
        <f t="shared" si="89"/>
        <v>0.50701200000000002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>
        <f t="shared" si="62"/>
        <v>0</v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>
        <f t="shared" si="62"/>
        <v>0</v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>
        <f t="shared" si="62"/>
        <v>0</v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2" t="s">
        <v>181</v>
      </c>
      <c r="C81" s="78" t="s">
        <v>131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2" t="s">
        <v>181</v>
      </c>
      <c r="DG81" s="78" t="s">
        <v>131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3"/>
      <c r="C82" s="78" t="s">
        <v>123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3"/>
      <c r="DG82" s="78" t="s">
        <v>123</v>
      </c>
      <c r="DH82" s="5">
        <f t="shared" si="78"/>
        <v>61</v>
      </c>
      <c r="DI82" s="24">
        <v>5.07</v>
      </c>
      <c r="DJ82" s="23">
        <f t="shared" si="79"/>
        <v>309.27000000000004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309.27000000000004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0.92781000000000002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3.0927000000000007E-2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>
        <f t="shared" si="62"/>
        <v>0</v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4"/>
      <c r="C83" s="78" t="s">
        <v>146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4"/>
      <c r="DG83" s="78" t="s">
        <v>146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2" t="s">
        <v>182</v>
      </c>
      <c r="C84" s="78" t="s">
        <v>176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2" t="s">
        <v>182</v>
      </c>
      <c r="DG84" s="78" t="s">
        <v>176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3"/>
      <c r="C85" s="78" t="s">
        <v>131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3"/>
      <c r="DG85" s="78" t="s">
        <v>131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3"/>
      <c r="C86" s="78" t="s">
        <v>146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3"/>
      <c r="DG86" s="78" t="s">
        <v>146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4"/>
      <c r="C87" s="78" t="s">
        <v>123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4"/>
      <c r="DG87" s="78" t="s">
        <v>123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2" t="s">
        <v>183</v>
      </c>
      <c r="C88" s="78" t="s">
        <v>176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2" t="s">
        <v>183</v>
      </c>
      <c r="DG88" s="78" t="s">
        <v>176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3"/>
      <c r="C89" s="78" t="s">
        <v>131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3"/>
      <c r="DG89" s="78" t="s">
        <v>131</v>
      </c>
      <c r="DH89" s="5">
        <f t="shared" si="78"/>
        <v>551</v>
      </c>
      <c r="DI89" s="24">
        <v>5.05</v>
      </c>
      <c r="DJ89" s="23">
        <f t="shared" si="79"/>
        <v>2782.5499999999997</v>
      </c>
      <c r="DK89" s="23">
        <f t="shared" si="80"/>
        <v>2975.4</v>
      </c>
      <c r="DL89" s="23">
        <f t="shared" si="81"/>
        <v>7.8</v>
      </c>
      <c r="DM89" s="23">
        <f t="shared" si="82"/>
        <v>0</v>
      </c>
      <c r="DN89" s="23">
        <f t="shared" si="83"/>
        <v>2790.35</v>
      </c>
      <c r="DO89" s="23">
        <f t="shared" si="84"/>
        <v>0.27953482538032864</v>
      </c>
      <c r="DP89" s="23">
        <f t="shared" si="85"/>
        <v>0</v>
      </c>
      <c r="DQ89" s="10">
        <v>0.3</v>
      </c>
      <c r="DR89" s="23">
        <f t="shared" si="86"/>
        <v>8.3710499999999985</v>
      </c>
      <c r="DS89" s="23">
        <f t="shared" si="87"/>
        <v>2.0465174619671345E-2</v>
      </c>
      <c r="DT89" s="23">
        <f t="shared" si="88"/>
        <v>0</v>
      </c>
      <c r="DU89" s="7">
        <v>0.1</v>
      </c>
      <c r="DV89" s="6">
        <f t="shared" si="89"/>
        <v>0.27903500000000003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7.8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>
        <f t="shared" si="99"/>
        <v>0</v>
      </c>
      <c r="FU89" s="4">
        <f t="shared" si="99"/>
        <v>0</v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>
        <f t="shared" si="95"/>
        <v>0</v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3"/>
      <c r="C90" s="78" t="s">
        <v>146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3"/>
      <c r="DG90" s="78" t="s">
        <v>146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4"/>
      <c r="C91" s="78" t="s">
        <v>123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4"/>
      <c r="DG91" s="78" t="s">
        <v>123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22" t="s">
        <v>184</v>
      </c>
      <c r="C92" s="78" t="s">
        <v>122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2" t="s">
        <v>184</v>
      </c>
      <c r="DG92" s="78" t="s">
        <v>122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customHeight="1">
      <c r="A93" s="61">
        <v>30100022</v>
      </c>
      <c r="B93" s="123"/>
      <c r="C93" s="78" t="s">
        <v>123</v>
      </c>
      <c r="D93" s="5">
        <v>224</v>
      </c>
      <c r="E93" s="22">
        <v>5.08</v>
      </c>
      <c r="F93" s="23">
        <f t="shared" si="67"/>
        <v>1137.92</v>
      </c>
      <c r="G93" s="23">
        <f>+'[2]19'!$L$12</f>
        <v>1208</v>
      </c>
      <c r="H93" s="23">
        <f t="shared" si="92"/>
        <v>0</v>
      </c>
      <c r="I93" s="23">
        <f t="shared" si="93"/>
        <v>0</v>
      </c>
      <c r="J93" s="23">
        <f t="shared" si="70"/>
        <v>1137.92</v>
      </c>
      <c r="K93" s="23">
        <f t="shared" si="71"/>
        <v>0</v>
      </c>
      <c r="L93" s="23">
        <f t="shared" si="72"/>
        <v>0</v>
      </c>
      <c r="M93" s="10">
        <v>1</v>
      </c>
      <c r="N93" s="23">
        <f t="shared" si="73"/>
        <v>11.379200000000001</v>
      </c>
      <c r="O93" s="23">
        <f t="shared" si="74"/>
        <v>1</v>
      </c>
      <c r="P93" s="23">
        <f t="shared" si="75"/>
        <v>0</v>
      </c>
      <c r="Q93" s="7">
        <v>0.1</v>
      </c>
      <c r="R93" s="6">
        <f t="shared" si="76"/>
        <v>0.11379200000000002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f t="shared" si="98"/>
        <v>0</v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>
        <f t="shared" si="98"/>
        <v>0</v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>
        <f t="shared" si="98"/>
        <v>0</v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3"/>
      <c r="DG93" s="78" t="s">
        <v>123</v>
      </c>
      <c r="DH93" s="5">
        <f t="shared" si="78"/>
        <v>224</v>
      </c>
      <c r="DI93" s="24">
        <v>5.08</v>
      </c>
      <c r="DJ93" s="23">
        <f t="shared" si="79"/>
        <v>1137.92</v>
      </c>
      <c r="DK93" s="23">
        <f t="shared" si="80"/>
        <v>1208</v>
      </c>
      <c r="DL93" s="23">
        <f t="shared" si="81"/>
        <v>0</v>
      </c>
      <c r="DM93" s="23">
        <f t="shared" si="82"/>
        <v>0</v>
      </c>
      <c r="DN93" s="23">
        <f t="shared" si="83"/>
        <v>1137.92</v>
      </c>
      <c r="DO93" s="23">
        <f t="shared" si="84"/>
        <v>0</v>
      </c>
      <c r="DP93" s="23">
        <f t="shared" si="85"/>
        <v>0</v>
      </c>
      <c r="DQ93" s="10">
        <v>1</v>
      </c>
      <c r="DR93" s="23">
        <f t="shared" si="86"/>
        <v>11.379200000000001</v>
      </c>
      <c r="DS93" s="23">
        <f t="shared" si="87"/>
        <v>1</v>
      </c>
      <c r="DT93" s="23">
        <f t="shared" si="88"/>
        <v>0</v>
      </c>
      <c r="DU93" s="7">
        <v>0.1</v>
      </c>
      <c r="DV93" s="6">
        <f t="shared" si="89"/>
        <v>0.11379200000000002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>
        <f t="shared" si="99"/>
        <v>0</v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>
        <f t="shared" si="99"/>
        <v>0</v>
      </c>
      <c r="FY93" s="4">
        <f t="shared" si="99"/>
        <v>0</v>
      </c>
      <c r="FZ93" s="4" t="str">
        <f t="shared" si="99"/>
        <v/>
      </c>
      <c r="GA93" s="4">
        <f t="shared" si="99"/>
        <v>0</v>
      </c>
      <c r="GB93" s="4">
        <f t="shared" si="99"/>
        <v>0</v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23"/>
      <c r="C94" s="78" t="s">
        <v>120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3"/>
      <c r="DG94" s="78" t="s">
        <v>120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23"/>
      <c r="C95" s="78" t="s">
        <v>150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3"/>
      <c r="DG95" s="78" t="s">
        <v>150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3"/>
      <c r="C96" s="78" t="s">
        <v>129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3"/>
      <c r="DG96" s="78" t="s">
        <v>129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3"/>
      <c r="C97" s="78" t="s">
        <v>185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3"/>
      <c r="DG97" s="78" t="s">
        <v>185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customHeight="1">
      <c r="A98" s="61">
        <v>30100023</v>
      </c>
      <c r="B98" s="123"/>
      <c r="C98" s="78" t="s">
        <v>146</v>
      </c>
      <c r="D98" s="5">
        <v>516</v>
      </c>
      <c r="E98" s="22">
        <v>5.08</v>
      </c>
      <c r="F98" s="23">
        <f t="shared" si="67"/>
        <v>2621.2800000000002</v>
      </c>
      <c r="G98" s="23">
        <f>+'[2]19'!$L$8</f>
        <v>2175.6</v>
      </c>
      <c r="H98" s="23">
        <f t="shared" si="92"/>
        <v>0</v>
      </c>
      <c r="I98" s="23">
        <f t="shared" si="93"/>
        <v>0</v>
      </c>
      <c r="J98" s="23">
        <f t="shared" si="70"/>
        <v>2621.2800000000002</v>
      </c>
      <c r="K98" s="23">
        <f t="shared" si="71"/>
        <v>0</v>
      </c>
      <c r="L98" s="23">
        <f t="shared" si="72"/>
        <v>0</v>
      </c>
      <c r="M98" s="10">
        <v>1</v>
      </c>
      <c r="N98" s="23">
        <f t="shared" si="73"/>
        <v>26.212800000000001</v>
      </c>
      <c r="O98" s="23">
        <f t="shared" si="74"/>
        <v>1</v>
      </c>
      <c r="P98" s="23">
        <f t="shared" si="75"/>
        <v>0</v>
      </c>
      <c r="Q98" s="7">
        <v>0.1</v>
      </c>
      <c r="R98" s="6">
        <f t="shared" si="76"/>
        <v>0.26212800000000003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8"/>
        <v>0</v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>
        <f t="shared" si="98"/>
        <v>0</v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>
        <f t="shared" si="98"/>
        <v>0</v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3"/>
      <c r="DG98" s="78" t="s">
        <v>146</v>
      </c>
      <c r="DH98" s="5">
        <f t="shared" si="78"/>
        <v>516</v>
      </c>
      <c r="DI98" s="24">
        <v>5.08</v>
      </c>
      <c r="DJ98" s="23">
        <f t="shared" si="79"/>
        <v>2621.2800000000002</v>
      </c>
      <c r="DK98" s="23">
        <f t="shared" si="80"/>
        <v>2175.6</v>
      </c>
      <c r="DL98" s="23">
        <f t="shared" si="81"/>
        <v>0</v>
      </c>
      <c r="DM98" s="23">
        <f t="shared" si="82"/>
        <v>0</v>
      </c>
      <c r="DN98" s="23">
        <f t="shared" si="83"/>
        <v>2621.2800000000002</v>
      </c>
      <c r="DO98" s="23">
        <f t="shared" si="84"/>
        <v>0</v>
      </c>
      <c r="DP98" s="23">
        <f t="shared" si="85"/>
        <v>0</v>
      </c>
      <c r="DQ98" s="10">
        <v>1</v>
      </c>
      <c r="DR98" s="23">
        <f t="shared" si="86"/>
        <v>26.212800000000001</v>
      </c>
      <c r="DS98" s="23">
        <f t="shared" si="87"/>
        <v>1</v>
      </c>
      <c r="DT98" s="23">
        <f t="shared" si="88"/>
        <v>0</v>
      </c>
      <c r="DU98" s="7">
        <v>0.1</v>
      </c>
      <c r="DV98" s="6">
        <f t="shared" si="89"/>
        <v>0.26212800000000003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>
        <f t="shared" si="99"/>
        <v>0</v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>
        <f t="shared" si="99"/>
        <v>0</v>
      </c>
      <c r="FY98" s="4">
        <f t="shared" si="99"/>
        <v>0</v>
      </c>
      <c r="FZ98" s="4" t="str">
        <f t="shared" si="99"/>
        <v/>
      </c>
      <c r="GA98" s="4">
        <f t="shared" si="99"/>
        <v>0</v>
      </c>
      <c r="GB98" s="4">
        <f t="shared" si="99"/>
        <v>0</v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24"/>
      <c r="C99" s="78" t="s">
        <v>131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4"/>
      <c r="DG99" s="78" t="s">
        <v>131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2" t="s">
        <v>186</v>
      </c>
      <c r="C100" s="29" t="s">
        <v>149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2" t="s">
        <v>186</v>
      </c>
      <c r="DG100" s="29" t="s">
        <v>149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3"/>
      <c r="C101" s="78" t="s">
        <v>146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3"/>
      <c r="DG101" s="78" t="s">
        <v>146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3"/>
      <c r="C102" s="29" t="s">
        <v>187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3"/>
      <c r="DG102" s="29" t="s">
        <v>187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4"/>
      <c r="C103" s="29" t="s">
        <v>129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4"/>
      <c r="DG103" s="29" t="s">
        <v>129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2" t="s">
        <v>188</v>
      </c>
      <c r="C104" s="29" t="s">
        <v>151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2" t="s">
        <v>188</v>
      </c>
      <c r="DG104" s="29" t="s">
        <v>151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3"/>
      <c r="C105" s="29" t="s">
        <v>189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3"/>
      <c r="DG105" s="29" t="s">
        <v>189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3"/>
      <c r="C106" s="29" t="s">
        <v>190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3"/>
      <c r="DG106" s="29" t="s">
        <v>190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4"/>
      <c r="C107" s="29" t="s">
        <v>191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4"/>
      <c r="DG107" s="29" t="s">
        <v>191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2" t="s">
        <v>192</v>
      </c>
      <c r="C108" s="29" t="s">
        <v>151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2" t="s">
        <v>192</v>
      </c>
      <c r="DG108" s="29" t="s">
        <v>151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3"/>
      <c r="C109" s="29" t="s">
        <v>189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3"/>
      <c r="DG109" s="29" t="s">
        <v>189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3"/>
      <c r="C110" s="29" t="s">
        <v>190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3"/>
      <c r="DG110" s="29" t="s">
        <v>190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4"/>
      <c r="C111" s="29" t="s">
        <v>191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4"/>
      <c r="DG111" s="29" t="s">
        <v>191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2" t="s">
        <v>193</v>
      </c>
      <c r="C112" s="29" t="s">
        <v>194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2" t="s">
        <v>193</v>
      </c>
      <c r="DG112" s="29" t="s">
        <v>194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24"/>
      <c r="C113" s="29" t="s">
        <v>166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4"/>
      <c r="DG113" s="29" t="s">
        <v>166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22" t="s">
        <v>195</v>
      </c>
      <c r="C114" s="29" t="s">
        <v>171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2" t="s">
        <v>195</v>
      </c>
      <c r="DG114" s="29" t="s">
        <v>171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23"/>
      <c r="C115" s="29" t="s">
        <v>137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3"/>
      <c r="DG115" s="29" t="s">
        <v>137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4"/>
      <c r="C116" s="29" t="s">
        <v>196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4"/>
      <c r="DG116" s="29" t="s">
        <v>196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2" t="s">
        <v>197</v>
      </c>
      <c r="C117" s="29" t="s">
        <v>171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2" t="s">
        <v>197</v>
      </c>
      <c r="DG117" s="29" t="s">
        <v>171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3"/>
      <c r="C118" s="29" t="s">
        <v>149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3"/>
      <c r="DG118" s="29" t="s">
        <v>149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4"/>
      <c r="C119" s="29" t="s">
        <v>196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4"/>
      <c r="DG119" s="29" t="s">
        <v>196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2" t="s">
        <v>198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2" t="s">
        <v>198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3"/>
      <c r="C121" s="29" t="s">
        <v>199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3"/>
      <c r="DG121" s="29" t="s">
        <v>199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4"/>
      <c r="C122" s="29" t="s">
        <v>128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4"/>
      <c r="DG122" s="29" t="s">
        <v>128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2" t="s">
        <v>200</v>
      </c>
      <c r="C123" s="29" t="s">
        <v>155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2" t="s">
        <v>200</v>
      </c>
      <c r="DG123" s="29" t="s">
        <v>155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3"/>
      <c r="C124" s="29" t="s">
        <v>129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3"/>
      <c r="DG124" s="29" t="s">
        <v>129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3"/>
      <c r="C125" s="29" t="s">
        <v>171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3"/>
      <c r="DG125" s="29" t="s">
        <v>171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4"/>
      <c r="C126" s="29" t="s">
        <v>201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4"/>
      <c r="DG126" s="29" t="s">
        <v>201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2" t="s">
        <v>202</v>
      </c>
      <c r="C127" s="29" t="s">
        <v>203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2" t="s">
        <v>202</v>
      </c>
      <c r="DG127" s="29" t="s">
        <v>203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3"/>
      <c r="C128" s="29" t="s">
        <v>204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3"/>
      <c r="DG128" s="29" t="s">
        <v>204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3"/>
      <c r="C129" s="29" t="s">
        <v>138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3"/>
      <c r="DG129" s="29" t="s">
        <v>138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4"/>
      <c r="C130" s="29" t="s">
        <v>201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4"/>
      <c r="DG130" s="29" t="s">
        <v>201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2" t="s">
        <v>205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2" t="s">
        <v>205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3"/>
      <c r="C132" s="29" t="s">
        <v>199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3"/>
      <c r="DG132" s="29" t="s">
        <v>199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4"/>
      <c r="C133" s="29" t="s">
        <v>128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4"/>
      <c r="DG133" s="29" t="s">
        <v>128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2" t="s">
        <v>206</v>
      </c>
      <c r="C134" s="29" t="s">
        <v>149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2" t="s">
        <v>206</v>
      </c>
      <c r="DG134" s="29" t="s">
        <v>149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4"/>
      <c r="C135" s="29" t="s">
        <v>129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4"/>
      <c r="DG135" s="29" t="s">
        <v>129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2" t="s">
        <v>207</v>
      </c>
      <c r="C136" s="29" t="s">
        <v>128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2" t="s">
        <v>207</v>
      </c>
      <c r="DG136" s="29" t="s">
        <v>128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3"/>
      <c r="C137" s="29" t="s">
        <v>117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3"/>
      <c r="DG137" s="29" t="s">
        <v>117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3"/>
      <c r="C138" s="29" t="s">
        <v>149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3"/>
      <c r="DG138" s="29" t="s">
        <v>149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4"/>
      <c r="C139" s="29" t="s">
        <v>208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4"/>
      <c r="DG139" s="29" t="s">
        <v>208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1">
        <v>30700017</v>
      </c>
      <c r="B140" s="30" t="s">
        <v>209</v>
      </c>
      <c r="C140" s="30" t="s">
        <v>210</v>
      </c>
      <c r="D140" s="5">
        <v>87</v>
      </c>
      <c r="E140" s="22">
        <v>4.8</v>
      </c>
      <c r="F140" s="23">
        <f t="shared" si="124"/>
        <v>417.59999999999997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417.59999999999997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0.83519999999999994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4.1759999999999999E-2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209</v>
      </c>
      <c r="DG140" s="30" t="s">
        <v>210</v>
      </c>
      <c r="DH140" s="5">
        <f t="shared" si="132"/>
        <v>87</v>
      </c>
      <c r="DI140" s="24">
        <v>4.8</v>
      </c>
      <c r="DJ140" s="23">
        <f t="shared" si="133"/>
        <v>417.59999999999997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417.59999999999997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0.83519999999999994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4.1759999999999999E-2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1">
        <v>30700016</v>
      </c>
      <c r="B141" s="30" t="s">
        <v>211</v>
      </c>
      <c r="C141" s="30" t="s">
        <v>212</v>
      </c>
      <c r="D141" s="5">
        <v>13</v>
      </c>
      <c r="E141" s="22">
        <v>7.69</v>
      </c>
      <c r="F141" s="23">
        <f t="shared" si="124"/>
        <v>99.97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99.97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0.19994000000000001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9.9970000000000007E-3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211</v>
      </c>
      <c r="DG141" s="30" t="s">
        <v>212</v>
      </c>
      <c r="DH141" s="5">
        <f t="shared" si="132"/>
        <v>13</v>
      </c>
      <c r="DI141" s="24">
        <v>7.69</v>
      </c>
      <c r="DJ141" s="23">
        <f t="shared" si="133"/>
        <v>99.97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99.97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0.19994000000000001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9.9970000000000007E-3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213</v>
      </c>
      <c r="C142" s="30" t="s">
        <v>214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213</v>
      </c>
      <c r="DG142" s="30" t="s">
        <v>214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215</v>
      </c>
      <c r="C143" s="30" t="s">
        <v>216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215</v>
      </c>
      <c r="DG143" s="30" t="s">
        <v>216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217</v>
      </c>
      <c r="C144" s="30" t="s">
        <v>218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217</v>
      </c>
      <c r="DG144" s="30" t="s">
        <v>218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219</v>
      </c>
      <c r="C145" s="30" t="s">
        <v>218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219</v>
      </c>
      <c r="DG145" s="30" t="s">
        <v>218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220</v>
      </c>
      <c r="C146" s="30" t="s">
        <v>218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220</v>
      </c>
      <c r="DG146" s="30" t="s">
        <v>218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221</v>
      </c>
      <c r="C147" s="30" t="s">
        <v>222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221</v>
      </c>
      <c r="DG147" s="30" t="s">
        <v>222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223</v>
      </c>
      <c r="C148" s="30" t="s">
        <v>224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223</v>
      </c>
      <c r="DG148" s="30" t="s">
        <v>224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225</v>
      </c>
      <c r="C149" s="30" t="s">
        <v>224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225</v>
      </c>
      <c r="DG149" s="30" t="s">
        <v>224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0" t="s">
        <v>226</v>
      </c>
      <c r="C150" s="29" t="s">
        <v>227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0" t="s">
        <v>226</v>
      </c>
      <c r="DG150" s="29" t="s">
        <v>227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0" t="s">
        <v>228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0" t="s">
        <v>228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3055</v>
      </c>
      <c r="E152" s="43"/>
      <c r="F152" s="44">
        <f>SUM(F4:F151)</f>
        <v>15418.220000000001</v>
      </c>
      <c r="G152" s="44">
        <f t="shared" ref="G152:J152" si="155">SUM(G4:G151)</f>
        <v>15916.099999999999</v>
      </c>
      <c r="H152" s="44">
        <f t="shared" si="155"/>
        <v>51.9</v>
      </c>
      <c r="I152" s="44">
        <f t="shared" si="155"/>
        <v>0</v>
      </c>
      <c r="J152" s="44">
        <f t="shared" si="155"/>
        <v>15470.12</v>
      </c>
      <c r="K152" s="44">
        <f>IF(ISERROR(H152/J152*100),"0",(H152/J152*100))</f>
        <v>0.33548543902697581</v>
      </c>
      <c r="L152" s="44">
        <f>IF(ISERROR(I152/G152*100),"0",(I152/G152*100))</f>
        <v>0</v>
      </c>
      <c r="M152" s="45">
        <f>IF(ISERROR(N152/J152*100),"",(N152/J152*100))</f>
        <v>0.54011607537627371</v>
      </c>
      <c r="N152" s="44">
        <f>SUM(N4:N151)</f>
        <v>83.556605000000005</v>
      </c>
      <c r="O152" s="44">
        <f>IF(ISERROR(M152-K152-L152),"0",(M152-K152-L152))</f>
        <v>0.2046306363492979</v>
      </c>
      <c r="P152" s="44">
        <f>(S152+T152+U152+V152+W152+X152+Y152+Z152+AA152)/J152*1000</f>
        <v>0</v>
      </c>
      <c r="Q152" s="46">
        <f>IF(ISERROR(R152/J152*1000),"",(R152/J152*1000))</f>
        <v>0.36950288685543492</v>
      </c>
      <c r="R152" s="44">
        <f>SUM(R4:R151)</f>
        <v>5.7162540000000011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44.4</v>
      </c>
      <c r="AD152" s="44">
        <f t="shared" si="156"/>
        <v>0</v>
      </c>
      <c r="AE152" s="44">
        <f t="shared" si="156"/>
        <v>7.5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0.28700488425429149</v>
      </c>
      <c r="BR152" s="47">
        <f t="shared" si="157"/>
        <v>0</v>
      </c>
      <c r="BS152" s="47">
        <f t="shared" si="157"/>
        <v>4.8480554772684377E-2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6381</v>
      </c>
      <c r="DI152" s="40"/>
      <c r="DJ152" s="40">
        <f>SUM(DJ4:DJ151)</f>
        <v>33295.509999999995</v>
      </c>
      <c r="DK152" s="40">
        <f>SUM(DK4:DK151)</f>
        <v>30877.699999999993</v>
      </c>
      <c r="DL152" s="40">
        <f t="shared" ref="DL152:DN152" si="172">SUM(DL4:DL151)</f>
        <v>137.80000000000001</v>
      </c>
      <c r="DM152" s="40">
        <f t="shared" si="172"/>
        <v>0</v>
      </c>
      <c r="DN152" s="40">
        <f t="shared" si="172"/>
        <v>33433.31</v>
      </c>
      <c r="DO152" s="40">
        <f>IF(ISERROR(DL152/DN152*100),"",(DL152/DN152*100))</f>
        <v>0.41216379712328816</v>
      </c>
      <c r="DP152" s="40">
        <f>IF(ISERROR(DM152/DK152*100),"",(DM152/DK152*100))</f>
        <v>0</v>
      </c>
      <c r="DQ152" s="41">
        <f>IF(ISERROR(DR152/DN152*100),"",(DR152/DN152*100))</f>
        <v>0.50699606171210676</v>
      </c>
      <c r="DR152" s="40">
        <f>SUM(DR4:DR151)</f>
        <v>169.50556499999996</v>
      </c>
      <c r="DS152" s="40">
        <f>IF(ISERROR(DQ152-DO152-DP152),"",(DQ152-DO152-DP152))</f>
        <v>9.4832264588818604E-2</v>
      </c>
      <c r="DT152" s="40">
        <f t="shared" si="142"/>
        <v>5.9820580134004091E-2</v>
      </c>
      <c r="DU152" s="42">
        <f>IF(ISERROR(DV152/DN152*1000),"",(DV152/DN152*1000))</f>
        <v>0.35160915865045977</v>
      </c>
      <c r="DV152" s="40">
        <f>SUM(DV4:DV151)</f>
        <v>11.755458000000003</v>
      </c>
      <c r="DW152" s="40">
        <f>SUM(DW4:DW151)</f>
        <v>0</v>
      </c>
      <c r="DX152" s="40">
        <f t="shared" ref="DX152:FS152" si="173">SUM(DX4:DX151)</f>
        <v>1</v>
      </c>
      <c r="DY152" s="40">
        <f t="shared" si="173"/>
        <v>1</v>
      </c>
      <c r="DZ152" s="40">
        <f t="shared" si="173"/>
        <v>0</v>
      </c>
      <c r="EA152" s="40">
        <f t="shared" si="173"/>
        <v>0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14.6</v>
      </c>
      <c r="EG152" s="40">
        <f t="shared" si="173"/>
        <v>90.2</v>
      </c>
      <c r="EH152" s="40">
        <f t="shared" si="173"/>
        <v>0</v>
      </c>
      <c r="EI152" s="40">
        <f t="shared" si="173"/>
        <v>7.5</v>
      </c>
      <c r="EJ152" s="40">
        <f t="shared" si="173"/>
        <v>3.8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0</v>
      </c>
      <c r="EO152" s="40">
        <f t="shared" si="173"/>
        <v>0</v>
      </c>
      <c r="EP152" s="40">
        <f t="shared" si="173"/>
        <v>0</v>
      </c>
      <c r="EQ152" s="40">
        <f t="shared" si="173"/>
        <v>2.7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7.8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11.2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4.3669023497822979E-2</v>
      </c>
      <c r="FU152" s="45">
        <f t="shared" si="153"/>
        <v>21884.503352685049</v>
      </c>
      <c r="FV152" s="45" t="str">
        <f t="shared" si="153"/>
        <v/>
      </c>
      <c r="FW152" s="45">
        <f t="shared" si="153"/>
        <v>1479.3014317848506</v>
      </c>
      <c r="FX152" s="45">
        <f t="shared" si="153"/>
        <v>2.2418143026749595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0</v>
      </c>
      <c r="GC152" s="45" t="str">
        <f t="shared" si="153"/>
        <v/>
      </c>
      <c r="GD152" s="45">
        <f t="shared" si="153"/>
        <v>0</v>
      </c>
      <c r="GE152" s="45">
        <f t="shared" si="153"/>
        <v>270</v>
      </c>
      <c r="GF152" s="45" t="str">
        <f t="shared" si="153"/>
        <v/>
      </c>
      <c r="GG152" s="45" t="str">
        <f t="shared" si="151"/>
        <v/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 t="str">
        <f t="shared" si="149"/>
        <v/>
      </c>
      <c r="GO152" s="45">
        <f t="shared" si="149"/>
        <v>0</v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 t="str">
        <f t="shared" si="149"/>
        <v/>
      </c>
      <c r="GU152" s="45" t="str">
        <f t="shared" si="149"/>
        <v/>
      </c>
      <c r="GV152" s="45" t="str">
        <f t="shared" si="149"/>
        <v/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>
        <f t="shared" si="106"/>
        <v>0</v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2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2" t="s">
        <v>229</v>
      </c>
      <c r="B156" s="102"/>
      <c r="C156" s="102"/>
      <c r="D156" s="102"/>
      <c r="BN156" t="s">
        <v>56</v>
      </c>
      <c r="DW156" s="34" t="s">
        <v>12</v>
      </c>
      <c r="DX156" s="73">
        <f>+DW152</f>
        <v>0</v>
      </c>
      <c r="DY156" s="56">
        <f>+DX156/DW153</f>
        <v>0</v>
      </c>
      <c r="EA156" s="74" t="s">
        <v>230</v>
      </c>
      <c r="EB156" s="74" t="s">
        <v>231</v>
      </c>
      <c r="EC156" s="74" t="s">
        <v>232</v>
      </c>
      <c r="ED156" s="74" t="s">
        <v>233</v>
      </c>
      <c r="EE156" s="74" t="s">
        <v>234</v>
      </c>
      <c r="EF156" s="74" t="s">
        <v>235</v>
      </c>
    </row>
    <row r="157" spans="1:215" s="33" customFormat="1" ht="26.25" customHeight="1">
      <c r="A157" s="103" t="s">
        <v>58</v>
      </c>
      <c r="B157" s="105" t="s">
        <v>0</v>
      </c>
      <c r="C157" s="107" t="s">
        <v>1</v>
      </c>
      <c r="D157" s="109" t="s">
        <v>2</v>
      </c>
      <c r="E157" s="111" t="s">
        <v>3</v>
      </c>
      <c r="F157" s="113" t="s">
        <v>59</v>
      </c>
      <c r="G157" s="113" t="s">
        <v>60</v>
      </c>
      <c r="H157" s="115" t="s">
        <v>61</v>
      </c>
      <c r="I157" s="115" t="s">
        <v>62</v>
      </c>
      <c r="J157" s="115" t="s">
        <v>4</v>
      </c>
      <c r="K157" s="132" t="s">
        <v>63</v>
      </c>
      <c r="L157" s="120" t="s">
        <v>64</v>
      </c>
      <c r="M157" s="134" t="s">
        <v>5</v>
      </c>
      <c r="N157" s="136" t="s">
        <v>6</v>
      </c>
      <c r="O157" s="113" t="s">
        <v>7</v>
      </c>
      <c r="P157" s="120" t="s">
        <v>10</v>
      </c>
      <c r="Q157" s="125" t="s">
        <v>9</v>
      </c>
      <c r="R157" s="127" t="s">
        <v>8</v>
      </c>
      <c r="S157" s="129" t="s">
        <v>11</v>
      </c>
      <c r="T157" s="130"/>
      <c r="U157" s="130"/>
      <c r="V157" s="130"/>
      <c r="W157" s="130"/>
      <c r="X157" s="130"/>
      <c r="Y157" s="130"/>
      <c r="Z157" s="130"/>
      <c r="AA157" s="131"/>
      <c r="AB157" s="117" t="s">
        <v>65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66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9" t="s">
        <v>83</v>
      </c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 t="s">
        <v>84</v>
      </c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W157" s="34" t="s">
        <v>13</v>
      </c>
      <c r="DX157" s="73">
        <f>+DX152</f>
        <v>1</v>
      </c>
      <c r="DY157" s="56">
        <f>+DX157/DW153</f>
        <v>0.5</v>
      </c>
      <c r="EA157" s="59">
        <v>1</v>
      </c>
      <c r="EB157" s="59" t="s">
        <v>48</v>
      </c>
      <c r="EC157" s="74" t="s">
        <v>236</v>
      </c>
      <c r="ED157" s="23">
        <f>+DN152</f>
        <v>33433.31</v>
      </c>
      <c r="EE157" s="23">
        <f>+EG152</f>
        <v>90.2</v>
      </c>
      <c r="EF157" s="60">
        <f>+EE157/ED157</f>
        <v>2.6979081640435844E-3</v>
      </c>
    </row>
    <row r="158" spans="1:215" s="33" customFormat="1" ht="36" customHeight="1">
      <c r="A158" s="104"/>
      <c r="B158" s="106"/>
      <c r="C158" s="108"/>
      <c r="D158" s="110"/>
      <c r="E158" s="112"/>
      <c r="F158" s="114"/>
      <c r="G158" s="114"/>
      <c r="H158" s="116"/>
      <c r="I158" s="116"/>
      <c r="J158" s="116"/>
      <c r="K158" s="133"/>
      <c r="L158" s="121"/>
      <c r="M158" s="135"/>
      <c r="N158" s="137"/>
      <c r="O158" s="114"/>
      <c r="P158" s="121"/>
      <c r="Q158" s="126"/>
      <c r="R158" s="128"/>
      <c r="S158" s="34" t="s">
        <v>12</v>
      </c>
      <c r="T158" s="34" t="s">
        <v>13</v>
      </c>
      <c r="U158" s="34" t="s">
        <v>85</v>
      </c>
      <c r="V158" s="34" t="s">
        <v>86</v>
      </c>
      <c r="W158" s="34" t="s">
        <v>87</v>
      </c>
      <c r="X158" s="34" t="s">
        <v>88</v>
      </c>
      <c r="Y158" s="34" t="s">
        <v>89</v>
      </c>
      <c r="Z158" s="34" t="s">
        <v>90</v>
      </c>
      <c r="AA158" s="34" t="s">
        <v>91</v>
      </c>
      <c r="AB158" s="35" t="s">
        <v>92</v>
      </c>
      <c r="AC158" s="25" t="s">
        <v>93</v>
      </c>
      <c r="AD158" s="25" t="s">
        <v>94</v>
      </c>
      <c r="AE158" s="25" t="s">
        <v>95</v>
      </c>
      <c r="AF158" s="35" t="s">
        <v>96</v>
      </c>
      <c r="AG158" s="25" t="s">
        <v>97</v>
      </c>
      <c r="AH158" s="25" t="s">
        <v>98</v>
      </c>
      <c r="AI158" s="35" t="s">
        <v>99</v>
      </c>
      <c r="AJ158" s="35" t="s">
        <v>100</v>
      </c>
      <c r="AK158" s="35" t="s">
        <v>101</v>
      </c>
      <c r="AL158" s="26" t="s">
        <v>102</v>
      </c>
      <c r="AM158" s="25" t="s">
        <v>103</v>
      </c>
      <c r="AN158" s="25" t="s">
        <v>104</v>
      </c>
      <c r="AO158" s="25" t="s">
        <v>105</v>
      </c>
      <c r="AP158" s="35" t="s">
        <v>106</v>
      </c>
      <c r="AQ158" s="36" t="s">
        <v>107</v>
      </c>
      <c r="AR158" s="35" t="s">
        <v>108</v>
      </c>
      <c r="AS158" s="35" t="s">
        <v>67</v>
      </c>
      <c r="AT158" s="35" t="s">
        <v>68</v>
      </c>
      <c r="AU158" s="35" t="s">
        <v>69</v>
      </c>
      <c r="AV158" s="25" t="s">
        <v>70</v>
      </c>
      <c r="AW158" s="25" t="s">
        <v>71</v>
      </c>
      <c r="AX158" s="25" t="s">
        <v>72</v>
      </c>
      <c r="AY158" s="25" t="s">
        <v>73</v>
      </c>
      <c r="AZ158" s="25" t="s">
        <v>74</v>
      </c>
      <c r="BA158" s="25" t="s">
        <v>109</v>
      </c>
      <c r="BB158" s="27" t="s">
        <v>93</v>
      </c>
      <c r="BC158" s="37" t="s">
        <v>94</v>
      </c>
      <c r="BD158" s="37" t="s">
        <v>95</v>
      </c>
      <c r="BE158" s="37" t="s">
        <v>110</v>
      </c>
      <c r="BF158" s="37" t="s">
        <v>104</v>
      </c>
      <c r="BG158" s="37" t="s">
        <v>96</v>
      </c>
      <c r="BH158" s="37" t="s">
        <v>98</v>
      </c>
      <c r="BI158" s="37" t="s">
        <v>111</v>
      </c>
      <c r="BJ158" s="37" t="s">
        <v>100</v>
      </c>
      <c r="BK158" s="37" t="s">
        <v>112</v>
      </c>
      <c r="BL158" s="37" t="s">
        <v>113</v>
      </c>
      <c r="BM158" s="37" t="s">
        <v>97</v>
      </c>
      <c r="BN158" s="37" t="s">
        <v>114</v>
      </c>
      <c r="BO158" s="37" t="s">
        <v>67</v>
      </c>
      <c r="BP158" s="35" t="s">
        <v>92</v>
      </c>
      <c r="BQ158" s="25" t="s">
        <v>93</v>
      </c>
      <c r="BR158" s="25" t="s">
        <v>94</v>
      </c>
      <c r="BS158" s="25" t="s">
        <v>95</v>
      </c>
      <c r="BT158" s="35" t="s">
        <v>96</v>
      </c>
      <c r="BU158" s="25" t="s">
        <v>97</v>
      </c>
      <c r="BV158" s="25" t="s">
        <v>98</v>
      </c>
      <c r="BW158" s="35" t="s">
        <v>99</v>
      </c>
      <c r="BX158" s="35" t="s">
        <v>100</v>
      </c>
      <c r="BY158" s="35" t="s">
        <v>101</v>
      </c>
      <c r="BZ158" s="26" t="s">
        <v>102</v>
      </c>
      <c r="CA158" s="25" t="s">
        <v>103</v>
      </c>
      <c r="CB158" s="25" t="s">
        <v>104</v>
      </c>
      <c r="CC158" s="25" t="s">
        <v>105</v>
      </c>
      <c r="CD158" s="35" t="s">
        <v>106</v>
      </c>
      <c r="CE158" s="36" t="s">
        <v>107</v>
      </c>
      <c r="CF158" s="35" t="s">
        <v>108</v>
      </c>
      <c r="CG158" s="35" t="s">
        <v>67</v>
      </c>
      <c r="CH158" s="35" t="s">
        <v>68</v>
      </c>
      <c r="CI158" s="35" t="s">
        <v>69</v>
      </c>
      <c r="CJ158" s="25" t="s">
        <v>70</v>
      </c>
      <c r="CK158" s="25" t="s">
        <v>71</v>
      </c>
      <c r="CL158" s="25" t="s">
        <v>72</v>
      </c>
      <c r="CM158" s="25" t="s">
        <v>73</v>
      </c>
      <c r="CN158" s="25" t="s">
        <v>74</v>
      </c>
      <c r="CO158" s="25" t="s">
        <v>109</v>
      </c>
      <c r="CP158" s="27" t="s">
        <v>93</v>
      </c>
      <c r="CQ158" s="37" t="s">
        <v>94</v>
      </c>
      <c r="CR158" s="37" t="s">
        <v>95</v>
      </c>
      <c r="CS158" s="37" t="s">
        <v>110</v>
      </c>
      <c r="CT158" s="37" t="s">
        <v>104</v>
      </c>
      <c r="CU158" s="37" t="s">
        <v>96</v>
      </c>
      <c r="CV158" s="37" t="s">
        <v>98</v>
      </c>
      <c r="CW158" s="37" t="s">
        <v>111</v>
      </c>
      <c r="CX158" s="37" t="s">
        <v>100</v>
      </c>
      <c r="CY158" s="37" t="s">
        <v>112</v>
      </c>
      <c r="CZ158" s="37" t="s">
        <v>113</v>
      </c>
      <c r="DA158" s="37" t="s">
        <v>97</v>
      </c>
      <c r="DB158" s="37" t="s">
        <v>114</v>
      </c>
      <c r="DC158" s="37" t="s">
        <v>67</v>
      </c>
      <c r="DW158" s="34" t="s">
        <v>46</v>
      </c>
      <c r="DX158" s="73">
        <f>+EA152</f>
        <v>0</v>
      </c>
      <c r="DY158" s="56">
        <f>+DX158/DW153</f>
        <v>0</v>
      </c>
      <c r="EA158" s="59">
        <v>2</v>
      </c>
      <c r="EB158" s="59" t="s">
        <v>49</v>
      </c>
      <c r="EC158" s="74" t="s">
        <v>237</v>
      </c>
      <c r="ED158" s="23">
        <f>+DN25+DN41+DN47+DN52+DN56+DN58+DN60</f>
        <v>7462.6100000000006</v>
      </c>
      <c r="EE158" s="23">
        <f>+EJ152</f>
        <v>3.8</v>
      </c>
      <c r="EF158" s="60">
        <f>+EE158/ED158</f>
        <v>5.0920522444560272E-4</v>
      </c>
      <c r="EH158" s="57"/>
    </row>
    <row r="159" spans="1:215" s="33" customFormat="1" ht="15.75" hidden="1" customHeight="1">
      <c r="A159" s="61">
        <v>30501005</v>
      </c>
      <c r="B159" s="105" t="s">
        <v>116</v>
      </c>
      <c r="C159" s="83" t="s">
        <v>117</v>
      </c>
      <c r="D159" s="84"/>
      <c r="E159" s="62">
        <v>5.03</v>
      </c>
      <c r="F159" s="23">
        <f t="shared" ref="F159:F222" si="174">E159*D159</f>
        <v>0</v>
      </c>
      <c r="G159" s="82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238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239</v>
      </c>
      <c r="ED159" s="23">
        <f>+DN26+DN27+DN46+DN47+DN48+DN49</f>
        <v>2589</v>
      </c>
      <c r="EE159" s="23">
        <f>+EN152+EO152</f>
        <v>0</v>
      </c>
      <c r="EF159" s="60">
        <f t="shared" ref="EF159:EF163" si="185">+EE159/ED159</f>
        <v>0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6"/>
      <c r="C160" s="83" t="s">
        <v>118</v>
      </c>
      <c r="D160" s="84"/>
      <c r="E160" s="62">
        <v>5.03</v>
      </c>
      <c r="F160" s="23">
        <f t="shared" si="174"/>
        <v>0</v>
      </c>
      <c r="G160" s="82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1</v>
      </c>
      <c r="DY160" s="56">
        <f>+DX160/DW153</f>
        <v>0.5</v>
      </c>
      <c r="DZ160" s="1"/>
      <c r="EA160" s="59">
        <v>4</v>
      </c>
      <c r="EB160" s="59" t="s">
        <v>51</v>
      </c>
      <c r="EC160" s="74" t="s">
        <v>240</v>
      </c>
      <c r="ED160" s="23">
        <f>+DN52+DN53+DN54+DN55+DN56+DN57+DN58+DN59+DN60</f>
        <v>2700.65</v>
      </c>
      <c r="EE160" s="23">
        <f>+EQ152</f>
        <v>2.7</v>
      </c>
      <c r="EF160" s="60">
        <f t="shared" si="185"/>
        <v>9.9975931720141446E-4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2" t="s">
        <v>119</v>
      </c>
      <c r="C161" s="78" t="s">
        <v>120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2</v>
      </c>
      <c r="DY161" s="56">
        <f>+DX161/DW153</f>
        <v>1</v>
      </c>
      <c r="EA161" s="59">
        <v>5</v>
      </c>
      <c r="EB161" s="59" t="s">
        <v>52</v>
      </c>
      <c r="EC161" s="74" t="s">
        <v>236</v>
      </c>
      <c r="ED161" s="23">
        <f>+DN152</f>
        <v>33433.31</v>
      </c>
      <c r="EE161" s="23">
        <f>+EF152</f>
        <v>14.6</v>
      </c>
      <c r="EF161" s="60">
        <f t="shared" si="185"/>
        <v>4.3669023497822979E-4</v>
      </c>
    </row>
    <row r="162" spans="1:136" s="1" customFormat="1" ht="15.75" hidden="1" customHeight="1">
      <c r="A162" s="61">
        <v>30100014</v>
      </c>
      <c r="B162" s="123"/>
      <c r="C162" s="78" t="s">
        <v>122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241</v>
      </c>
      <c r="EC162" s="74" t="s">
        <v>236</v>
      </c>
      <c r="ED162" s="23">
        <f>+DN152</f>
        <v>33433.31</v>
      </c>
      <c r="EE162" s="23">
        <f>+DL152-EE157-EE158-EE159-EE160-EE161</f>
        <v>26.500000000000007</v>
      </c>
      <c r="EF162" s="60">
        <f>+EE162/ED162</f>
        <v>7.9262268677555438E-4</v>
      </c>
    </row>
    <row r="163" spans="1:136" s="1" customFormat="1" ht="15.75" hidden="1" customHeight="1">
      <c r="A163" s="61">
        <v>30100010</v>
      </c>
      <c r="B163" s="123"/>
      <c r="C163" s="78" t="s">
        <v>123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00" t="s">
        <v>242</v>
      </c>
      <c r="EC163" s="101"/>
      <c r="ED163" s="23">
        <f>+DN152</f>
        <v>33433.31</v>
      </c>
      <c r="EE163" s="23">
        <f>+DL152</f>
        <v>137.80000000000001</v>
      </c>
      <c r="EF163" s="60">
        <f t="shared" si="185"/>
        <v>4.1216379712328815E-3</v>
      </c>
    </row>
    <row r="164" spans="1:136" s="1" customFormat="1" ht="15.75" hidden="1" customHeight="1">
      <c r="A164" s="61">
        <v>30100013</v>
      </c>
      <c r="B164" s="123"/>
      <c r="C164" s="78" t="s">
        <v>124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24"/>
      <c r="C165" s="78" t="s">
        <v>125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22" t="s">
        <v>126</v>
      </c>
      <c r="C166" s="78" t="s">
        <v>127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23"/>
      <c r="C167" s="78" t="s">
        <v>128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24"/>
      <c r="C168" s="78" t="s">
        <v>129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38" t="s">
        <v>130</v>
      </c>
      <c r="C169" s="78" t="s">
        <v>125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38"/>
      <c r="C170" s="78" t="s">
        <v>131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38"/>
      <c r="C171" s="78" t="s">
        <v>132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38"/>
      <c r="C172" s="78" t="s">
        <v>133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22" t="s">
        <v>134</v>
      </c>
      <c r="C173" s="78" t="s">
        <v>133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23"/>
      <c r="C174" s="78" t="s">
        <v>135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24"/>
      <c r="C175" s="78" t="s">
        <v>123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22" t="s">
        <v>136</v>
      </c>
      <c r="C176" s="78" t="s">
        <v>137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23"/>
      <c r="C177" s="78" t="s">
        <v>138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23"/>
      <c r="C178" s="78" t="s">
        <v>139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24"/>
      <c r="C179" s="78" t="s">
        <v>118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1" t="s">
        <v>140</v>
      </c>
      <c r="C180" s="78" t="s">
        <v>141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38" t="s">
        <v>142</v>
      </c>
      <c r="C181" s="7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38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39" t="s">
        <v>143</v>
      </c>
      <c r="C183" s="78" t="s">
        <v>144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40"/>
      <c r="C184" s="78" t="s">
        <v>123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40"/>
      <c r="C185" s="78" t="s">
        <v>135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41"/>
      <c r="C186" s="78" t="s">
        <v>133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22" t="s">
        <v>145</v>
      </c>
      <c r="C187" s="78" t="s">
        <v>124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23"/>
      <c r="C188" s="78" t="s">
        <v>120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23"/>
      <c r="C189" s="78" t="s">
        <v>135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24"/>
      <c r="C190" s="78" t="s">
        <v>146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22" t="s">
        <v>147</v>
      </c>
      <c r="C191" s="78" t="s">
        <v>148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23"/>
      <c r="C192" s="78" t="s">
        <v>129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23"/>
      <c r="C193" s="78" t="s">
        <v>149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23"/>
      <c r="C194" s="78" t="s">
        <v>150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24"/>
      <c r="C195" s="78" t="s">
        <v>151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22" t="s">
        <v>152</v>
      </c>
      <c r="C196" s="78" t="s">
        <v>131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24"/>
      <c r="C197" s="78" t="s">
        <v>153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79" t="s">
        <v>154</v>
      </c>
      <c r="C198" s="78" t="s">
        <v>155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122" t="s">
        <v>156</v>
      </c>
      <c r="C199" s="78" t="s">
        <v>157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23"/>
      <c r="C200" s="78" t="s">
        <v>133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122" t="s">
        <v>158</v>
      </c>
      <c r="C201" s="78" t="s">
        <v>133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customHeight="1">
      <c r="A202" s="61">
        <v>30100052</v>
      </c>
      <c r="B202" s="124"/>
      <c r="C202" s="78" t="s">
        <v>131</v>
      </c>
      <c r="D202" s="5">
        <v>510</v>
      </c>
      <c r="E202" s="22">
        <v>5.04</v>
      </c>
      <c r="F202" s="23">
        <f t="shared" si="174"/>
        <v>2570.4</v>
      </c>
      <c r="G202" s="23">
        <f>+'[2]19'!$L$88</f>
        <v>2547.9</v>
      </c>
      <c r="H202" s="23">
        <f t="shared" si="186"/>
        <v>18.600000000000001</v>
      </c>
      <c r="I202" s="23">
        <f t="shared" si="187"/>
        <v>0</v>
      </c>
      <c r="J202" s="23">
        <f t="shared" si="177"/>
        <v>2589</v>
      </c>
      <c r="K202" s="23">
        <f t="shared" si="178"/>
        <v>0.71842410196987261</v>
      </c>
      <c r="L202" s="23">
        <f t="shared" si="179"/>
        <v>0</v>
      </c>
      <c r="M202" s="10">
        <v>0.7</v>
      </c>
      <c r="N202" s="23">
        <f t="shared" si="188"/>
        <v>18.123000000000001</v>
      </c>
      <c r="O202" s="23">
        <f t="shared" si="189"/>
        <v>-1.8424101969872653E-2</v>
      </c>
      <c r="P202" s="23">
        <f t="shared" si="180"/>
        <v>0.38624951718810352</v>
      </c>
      <c r="Q202" s="7">
        <v>0.8</v>
      </c>
      <c r="R202" s="6">
        <f t="shared" si="181"/>
        <v>2.0712000000000002</v>
      </c>
      <c r="S202" s="5"/>
      <c r="T202" s="5">
        <v>1</v>
      </c>
      <c r="U202" s="5"/>
      <c r="V202" s="5"/>
      <c r="W202" s="5"/>
      <c r="X202" s="5"/>
      <c r="Y202" s="5"/>
      <c r="Z202" s="5"/>
      <c r="AA202" s="5"/>
      <c r="AB202" s="4"/>
      <c r="AC202" s="4">
        <v>18.600000000000001</v>
      </c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f t="shared" si="194"/>
        <v>0</v>
      </c>
      <c r="BQ202" s="4">
        <f t="shared" si="194"/>
        <v>2589</v>
      </c>
      <c r="BR202" s="4" t="str">
        <f t="shared" si="194"/>
        <v/>
      </c>
      <c r="BS202" s="4">
        <f t="shared" si="194"/>
        <v>0</v>
      </c>
      <c r="BT202" s="4">
        <f t="shared" si="194"/>
        <v>0</v>
      </c>
      <c r="BU202" s="4">
        <f t="shared" si="194"/>
        <v>0</v>
      </c>
      <c r="BV202" s="4">
        <f t="shared" si="194"/>
        <v>0</v>
      </c>
      <c r="BW202" s="4">
        <f t="shared" si="194"/>
        <v>0</v>
      </c>
      <c r="BX202" s="4">
        <f t="shared" si="194"/>
        <v>0</v>
      </c>
      <c r="BY202" s="4" t="str">
        <f t="shared" si="194"/>
        <v/>
      </c>
      <c r="BZ202" s="4">
        <f t="shared" si="194"/>
        <v>0</v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>
        <f t="shared" si="193"/>
        <v>0</v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1">
        <v>30100001</v>
      </c>
      <c r="B203" s="123" t="s">
        <v>159</v>
      </c>
      <c r="C203" s="78" t="s">
        <v>146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124"/>
      <c r="C204" s="78" t="s">
        <v>160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23" t="s">
        <v>161</v>
      </c>
      <c r="C205" s="78" t="s">
        <v>122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24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customHeight="1">
      <c r="A207" s="61">
        <v>30200006</v>
      </c>
      <c r="B207" s="122" t="s">
        <v>162</v>
      </c>
      <c r="C207" s="78" t="s">
        <v>163</v>
      </c>
      <c r="D207" s="5">
        <v>523</v>
      </c>
      <c r="E207" s="22">
        <v>5.05</v>
      </c>
      <c r="F207" s="23">
        <f t="shared" si="174"/>
        <v>2641.15</v>
      </c>
      <c r="G207" s="23">
        <f>+'[2]19'!$L$99</f>
        <v>2634.1</v>
      </c>
      <c r="H207" s="23">
        <f t="shared" si="186"/>
        <v>59.5</v>
      </c>
      <c r="I207" s="23">
        <f t="shared" si="187"/>
        <v>0</v>
      </c>
      <c r="J207" s="23">
        <f t="shared" si="177"/>
        <v>2700.65</v>
      </c>
      <c r="K207" s="23">
        <f t="shared" si="178"/>
        <v>2.2031733101290429</v>
      </c>
      <c r="L207" s="23">
        <f t="shared" si="179"/>
        <v>0</v>
      </c>
      <c r="M207" s="10">
        <v>1.2</v>
      </c>
      <c r="N207" s="23">
        <f t="shared" si="188"/>
        <v>32.407800000000002</v>
      </c>
      <c r="O207" s="23">
        <f t="shared" si="189"/>
        <v>-1.003173310129043</v>
      </c>
      <c r="P207" s="23">
        <f t="shared" si="180"/>
        <v>0.37028122859311646</v>
      </c>
      <c r="Q207" s="7">
        <v>1</v>
      </c>
      <c r="R207" s="6">
        <f t="shared" si="181"/>
        <v>2.70065</v>
      </c>
      <c r="S207" s="5"/>
      <c r="T207" s="5"/>
      <c r="U207" s="5">
        <v>1</v>
      </c>
      <c r="V207" s="5"/>
      <c r="W207" s="5"/>
      <c r="X207" s="5"/>
      <c r="Y207" s="5"/>
      <c r="Z207" s="5"/>
      <c r="AA207" s="5"/>
      <c r="AB207" s="4">
        <v>14.6</v>
      </c>
      <c r="AC207" s="4">
        <v>27.2</v>
      </c>
      <c r="AD207" s="4"/>
      <c r="AE207" s="4"/>
      <c r="AF207" s="4">
        <v>3.8</v>
      </c>
      <c r="AG207" s="4"/>
      <c r="AH207" s="4"/>
      <c r="AI207" s="4"/>
      <c r="AJ207" s="4"/>
      <c r="AK207" s="4"/>
      <c r="AL207" s="4"/>
      <c r="AM207" s="4">
        <v>2.7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>
        <v>11.2</v>
      </c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4"/>
        <v>0.54061059374595</v>
      </c>
      <c r="BQ207" s="4">
        <f t="shared" si="194"/>
        <v>1234.5828571428572</v>
      </c>
      <c r="BR207" s="4" t="str">
        <f t="shared" si="194"/>
        <v/>
      </c>
      <c r="BS207" s="4">
        <f t="shared" si="194"/>
        <v>0</v>
      </c>
      <c r="BT207" s="4">
        <f t="shared" ref="BS207:CH270" si="197">IF(ISERROR(AF207/N207*100),"",(AF207/N207*100))</f>
        <v>11.72557223878202</v>
      </c>
      <c r="BU207" s="4">
        <f t="shared" si="197"/>
        <v>0</v>
      </c>
      <c r="BV207" s="4">
        <f t="shared" si="197"/>
        <v>0</v>
      </c>
      <c r="BW207" s="4">
        <f t="shared" si="197"/>
        <v>0</v>
      </c>
      <c r="BX207" s="4">
        <f t="shared" si="197"/>
        <v>0</v>
      </c>
      <c r="BY207" s="4" t="str">
        <f t="shared" si="197"/>
        <v/>
      </c>
      <c r="BZ207" s="4" t="str">
        <f t="shared" si="197"/>
        <v/>
      </c>
      <c r="CA207" s="4">
        <f t="shared" si="197"/>
        <v>270</v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>
        <f t="shared" si="197"/>
        <v>0</v>
      </c>
      <c r="CI207" s="4">
        <f t="shared" si="193"/>
        <v>0</v>
      </c>
      <c r="CJ207" s="4" t="str">
        <f t="shared" si="193"/>
        <v/>
      </c>
      <c r="CK207" s="4" t="str">
        <f t="shared" si="193"/>
        <v/>
      </c>
      <c r="CL207" s="4">
        <f t="shared" si="193"/>
        <v>0</v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>
        <f t="shared" si="193"/>
        <v>0</v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1">
        <v>30200005</v>
      </c>
      <c r="B208" s="124"/>
      <c r="C208" s="78" t="s">
        <v>157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22" t="s">
        <v>164</v>
      </c>
      <c r="C209" s="78" t="s">
        <v>165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24"/>
      <c r="C210" s="78" t="s">
        <v>166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1" t="s">
        <v>167</v>
      </c>
      <c r="C211" s="78" t="s">
        <v>163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122" t="s">
        <v>168</v>
      </c>
      <c r="C212" s="78" t="s">
        <v>157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24"/>
      <c r="C213" s="78" t="s">
        <v>163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22" t="s">
        <v>169</v>
      </c>
      <c r="C214" s="78" t="s">
        <v>157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4"/>
      <c r="C215" s="78" t="s">
        <v>163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2" t="s">
        <v>170</v>
      </c>
      <c r="C216" s="78" t="s">
        <v>131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23"/>
      <c r="C217" s="78" t="s">
        <v>146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23"/>
      <c r="C218" s="81" t="s">
        <v>123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4"/>
      <c r="C219" s="81" t="s">
        <v>171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22" t="s">
        <v>172</v>
      </c>
      <c r="C220" s="78" t="s">
        <v>122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>
      <c r="A221" s="61">
        <v>30400015</v>
      </c>
      <c r="B221" s="124"/>
      <c r="C221" s="29" t="s">
        <v>18</v>
      </c>
      <c r="D221" s="5">
        <v>189</v>
      </c>
      <c r="E221" s="22">
        <v>5.03</v>
      </c>
      <c r="F221" s="23">
        <f t="shared" si="174"/>
        <v>950.67000000000007</v>
      </c>
      <c r="G221" s="43">
        <f>+'[2]19'!$L$57</f>
        <v>2893.7999999999997</v>
      </c>
      <c r="H221" s="23">
        <f t="shared" si="186"/>
        <v>0</v>
      </c>
      <c r="I221" s="23">
        <f t="shared" si="187"/>
        <v>0</v>
      </c>
      <c r="J221" s="23">
        <f t="shared" si="177"/>
        <v>950.67000000000007</v>
      </c>
      <c r="K221" s="23">
        <f t="shared" si="178"/>
        <v>0</v>
      </c>
      <c r="L221" s="23">
        <f t="shared" si="179"/>
        <v>0</v>
      </c>
      <c r="M221" s="3">
        <v>0.4</v>
      </c>
      <c r="N221" s="23">
        <f t="shared" si="188"/>
        <v>3.8026800000000005</v>
      </c>
      <c r="O221" s="23">
        <f t="shared" si="189"/>
        <v>0.4</v>
      </c>
      <c r="P221" s="23">
        <f t="shared" si="180"/>
        <v>0</v>
      </c>
      <c r="Q221" s="2">
        <v>0.1</v>
      </c>
      <c r="R221" s="6">
        <f t="shared" si="181"/>
        <v>9.5067000000000013E-2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>
        <f t="shared" si="198"/>
        <v>0</v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>
        <f t="shared" si="197"/>
        <v>0</v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>
        <f t="shared" si="197"/>
        <v>0</v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2" t="s">
        <v>173</v>
      </c>
      <c r="C222" s="78" t="s">
        <v>131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43"/>
      <c r="C223" s="78" t="s">
        <v>149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44"/>
      <c r="C224" s="78" t="s">
        <v>165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22" t="s">
        <v>174</v>
      </c>
      <c r="C225" s="38" t="s">
        <v>123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23"/>
      <c r="C226" s="38" t="s">
        <v>131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customHeight="1">
      <c r="A227" s="61">
        <v>30600003</v>
      </c>
      <c r="B227" s="123"/>
      <c r="C227" s="38" t="s">
        <v>175</v>
      </c>
      <c r="D227" s="5">
        <v>271</v>
      </c>
      <c r="E227" s="53">
        <v>5.03</v>
      </c>
      <c r="F227" s="23">
        <f t="shared" si="200"/>
        <v>1363.13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1363.13</v>
      </c>
      <c r="K227" s="23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2.7262600000000003</v>
      </c>
      <c r="O227" s="23">
        <f t="shared" si="210"/>
        <v>0.2</v>
      </c>
      <c r="P227" s="23">
        <f t="shared" si="204"/>
        <v>0</v>
      </c>
      <c r="Q227" s="7">
        <v>0.1</v>
      </c>
      <c r="R227" s="6">
        <f t="shared" si="205"/>
        <v>0.13631300000000002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8"/>
        <v>0</v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>
        <f t="shared" si="198"/>
        <v>0</v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>
        <f t="shared" si="198"/>
        <v>0</v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24"/>
      <c r="C228" s="38" t="s">
        <v>176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22" t="s">
        <v>177</v>
      </c>
      <c r="C229" s="38" t="s">
        <v>123</v>
      </c>
      <c r="D229" s="5"/>
      <c r="E229" s="53">
        <v>10</v>
      </c>
      <c r="F229" s="23">
        <f t="shared" si="200"/>
        <v>0</v>
      </c>
      <c r="G229" s="23">
        <f>+'[2]19'!$L$72</f>
        <v>1955.2</v>
      </c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23"/>
      <c r="C230" s="38" t="s">
        <v>131</v>
      </c>
      <c r="D230" s="5"/>
      <c r="E230" s="53">
        <v>10</v>
      </c>
      <c r="F230" s="23">
        <f t="shared" si="200"/>
        <v>0</v>
      </c>
      <c r="G230" s="23">
        <f>+'[2]19'!$L$70</f>
        <v>977.6</v>
      </c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customHeight="1">
      <c r="A231" s="61">
        <v>30600007</v>
      </c>
      <c r="B231" s="123"/>
      <c r="C231" s="38" t="s">
        <v>175</v>
      </c>
      <c r="D231" s="5">
        <v>201</v>
      </c>
      <c r="E231" s="53">
        <v>10</v>
      </c>
      <c r="F231" s="23">
        <f t="shared" si="200"/>
        <v>2010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2010</v>
      </c>
      <c r="K231" s="23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4.0199999999999996</v>
      </c>
      <c r="O231" s="23">
        <f t="shared" si="210"/>
        <v>0.2</v>
      </c>
      <c r="P231" s="23">
        <f t="shared" si="204"/>
        <v>0</v>
      </c>
      <c r="Q231" s="7">
        <v>0.1</v>
      </c>
      <c r="R231" s="6">
        <f t="shared" si="205"/>
        <v>0.20100000000000001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>
        <f t="shared" si="198"/>
        <v>0</v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>
        <f t="shared" si="198"/>
        <v>0</v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>
        <f t="shared" si="198"/>
        <v>0</v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customHeight="1">
      <c r="A232" s="61">
        <v>30600005</v>
      </c>
      <c r="B232" s="124"/>
      <c r="C232" s="38" t="s">
        <v>176</v>
      </c>
      <c r="D232" s="5">
        <v>18</v>
      </c>
      <c r="E232" s="53">
        <v>10</v>
      </c>
      <c r="F232" s="23">
        <f t="shared" si="200"/>
        <v>180</v>
      </c>
      <c r="G232" s="23">
        <f>+'[2]19'!$L$73</f>
        <v>977.6</v>
      </c>
      <c r="H232" s="23">
        <f t="shared" si="207"/>
        <v>0</v>
      </c>
      <c r="I232" s="23">
        <f t="shared" si="208"/>
        <v>0</v>
      </c>
      <c r="J232" s="23">
        <f t="shared" si="201"/>
        <v>180</v>
      </c>
      <c r="K232" s="23">
        <f t="shared" si="202"/>
        <v>0</v>
      </c>
      <c r="L232" s="23">
        <f t="shared" si="203"/>
        <v>0</v>
      </c>
      <c r="M232" s="10">
        <v>0.2</v>
      </c>
      <c r="N232" s="23">
        <f t="shared" si="209"/>
        <v>0.36</v>
      </c>
      <c r="O232" s="23">
        <f t="shared" si="210"/>
        <v>0.2</v>
      </c>
      <c r="P232" s="23">
        <f t="shared" si="204"/>
        <v>0</v>
      </c>
      <c r="Q232" s="7">
        <v>0.1</v>
      </c>
      <c r="R232" s="6">
        <f t="shared" si="205"/>
        <v>1.7999999999999999E-2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>
        <f t="shared" si="198"/>
        <v>0</v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>
        <f t="shared" si="198"/>
        <v>0</v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>
        <f t="shared" si="198"/>
        <v>0</v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1">
        <v>30700010</v>
      </c>
      <c r="B233" s="79" t="s">
        <v>178</v>
      </c>
      <c r="C233" s="38" t="s">
        <v>179</v>
      </c>
      <c r="D233" s="5"/>
      <c r="E233" s="53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122" t="s">
        <v>180</v>
      </c>
      <c r="C234" s="81" t="s">
        <v>135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customHeight="1">
      <c r="A235" s="61">
        <v>30400002</v>
      </c>
      <c r="B235" s="124"/>
      <c r="C235" s="78" t="s">
        <v>122</v>
      </c>
      <c r="D235" s="5">
        <v>1002</v>
      </c>
      <c r="E235" s="22">
        <v>5.0599999999999996</v>
      </c>
      <c r="F235" s="23">
        <f t="shared" si="200"/>
        <v>5070.12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5070.12</v>
      </c>
      <c r="K235" s="23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15.210359999999998</v>
      </c>
      <c r="O235" s="23">
        <f t="shared" si="210"/>
        <v>0.3</v>
      </c>
      <c r="P235" s="23">
        <f t="shared" si="204"/>
        <v>0</v>
      </c>
      <c r="Q235" s="7">
        <v>0.1</v>
      </c>
      <c r="R235" s="6">
        <f t="shared" si="205"/>
        <v>0.50701200000000002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198"/>
        <v>0</v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>
        <f t="shared" si="198"/>
        <v>0</v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>
        <f t="shared" si="198"/>
        <v>0</v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2" t="s">
        <v>181</v>
      </c>
      <c r="C236" s="78" t="s">
        <v>131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1">
        <v>30400006</v>
      </c>
      <c r="B237" s="123"/>
      <c r="C237" s="78" t="s">
        <v>123</v>
      </c>
      <c r="D237" s="5">
        <v>61</v>
      </c>
      <c r="E237" s="22">
        <v>5.07</v>
      </c>
      <c r="F237" s="23">
        <f t="shared" si="200"/>
        <v>309.27000000000004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309.27000000000004</v>
      </c>
      <c r="K237" s="23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0.92781000000000002</v>
      </c>
      <c r="O237" s="23">
        <f t="shared" si="210"/>
        <v>0.3</v>
      </c>
      <c r="P237" s="23">
        <f t="shared" si="204"/>
        <v>0</v>
      </c>
      <c r="Q237" s="7">
        <v>0.1</v>
      </c>
      <c r="R237" s="6">
        <f t="shared" si="205"/>
        <v>3.0927000000000007E-2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24"/>
      <c r="C238" s="78" t="s">
        <v>146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2" t="s">
        <v>182</v>
      </c>
      <c r="C239" s="78" t="s">
        <v>176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3"/>
      <c r="C240" s="78" t="s">
        <v>131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3"/>
      <c r="C241" s="78" t="s">
        <v>146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4"/>
      <c r="C242" s="78" t="s">
        <v>123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22" t="s">
        <v>183</v>
      </c>
      <c r="C243" s="78" t="s">
        <v>176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customHeight="1">
      <c r="A244" s="61">
        <v>30400021</v>
      </c>
      <c r="B244" s="123"/>
      <c r="C244" s="78" t="s">
        <v>131</v>
      </c>
      <c r="D244" s="5">
        <v>551</v>
      </c>
      <c r="E244" s="22">
        <v>5.05</v>
      </c>
      <c r="F244" s="23">
        <f t="shared" si="200"/>
        <v>2782.5499999999997</v>
      </c>
      <c r="G244" s="23">
        <f>+'[2]19'!$L$122</f>
        <v>2975.4</v>
      </c>
      <c r="H244" s="23">
        <f t="shared" si="207"/>
        <v>7.8</v>
      </c>
      <c r="I244" s="23">
        <f t="shared" si="208"/>
        <v>0</v>
      </c>
      <c r="J244" s="23">
        <f t="shared" si="201"/>
        <v>2790.35</v>
      </c>
      <c r="K244" s="23">
        <f t="shared" si="202"/>
        <v>0.27953482538032864</v>
      </c>
      <c r="L244" s="23">
        <f t="shared" si="203"/>
        <v>0</v>
      </c>
      <c r="M244" s="10">
        <v>0.3</v>
      </c>
      <c r="N244" s="23">
        <f t="shared" si="209"/>
        <v>8.3710499999999985</v>
      </c>
      <c r="O244" s="23">
        <f t="shared" si="210"/>
        <v>2.0465174619671345E-2</v>
      </c>
      <c r="P244" s="23">
        <f t="shared" si="204"/>
        <v>0</v>
      </c>
      <c r="Q244" s="7">
        <v>0.1</v>
      </c>
      <c r="R244" s="6">
        <f t="shared" si="205"/>
        <v>0.27903500000000003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>
        <v>7.8</v>
      </c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13"/>
        <v>0</v>
      </c>
      <c r="BQ244" s="4">
        <f t="shared" si="213"/>
        <v>0</v>
      </c>
      <c r="BR244" s="4" t="str">
        <f t="shared" si="213"/>
        <v/>
      </c>
      <c r="BS244" s="4">
        <f t="shared" si="213"/>
        <v>0</v>
      </c>
      <c r="BT244" s="4">
        <f t="shared" si="213"/>
        <v>0</v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>
        <f t="shared" si="212"/>
        <v>0</v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>
        <f t="shared" si="211"/>
        <v>0</v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3"/>
      <c r="C245" s="78" t="s">
        <v>146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4"/>
      <c r="C246" s="78" t="s">
        <v>123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2" t="s">
        <v>184</v>
      </c>
      <c r="C247" s="78" t="s">
        <v>122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3"/>
      <c r="C248" s="78" t="s">
        <v>123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3"/>
      <c r="C249" s="78" t="s">
        <v>120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3"/>
      <c r="C250" s="78" t="s">
        <v>150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3"/>
      <c r="C251" s="78" t="s">
        <v>129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3"/>
      <c r="C252" s="78" t="s">
        <v>185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3"/>
      <c r="C253" s="78" t="s">
        <v>146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4"/>
      <c r="C254" s="78" t="s">
        <v>131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2" t="s">
        <v>186</v>
      </c>
      <c r="C255" s="29" t="s">
        <v>149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3"/>
      <c r="C256" s="78" t="s">
        <v>146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23"/>
      <c r="C257" s="29" t="s">
        <v>187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24"/>
      <c r="C258" s="29" t="s">
        <v>129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22" t="s">
        <v>188</v>
      </c>
      <c r="C259" s="29" t="s">
        <v>151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23"/>
      <c r="C260" s="29" t="s">
        <v>189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23"/>
      <c r="C261" s="29" t="s">
        <v>190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24"/>
      <c r="C262" s="29" t="s">
        <v>191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22" t="s">
        <v>192</v>
      </c>
      <c r="C263" s="29" t="s">
        <v>151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23"/>
      <c r="C264" s="29" t="s">
        <v>189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23"/>
      <c r="C265" s="29" t="s">
        <v>190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24"/>
      <c r="C266" s="29" t="s">
        <v>191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122" t="s">
        <v>193</v>
      </c>
      <c r="C267" s="29" t="s">
        <v>194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1">
        <v>30600010</v>
      </c>
      <c r="B268" s="124"/>
      <c r="C268" s="29" t="s">
        <v>166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122" t="s">
        <v>195</v>
      </c>
      <c r="C269" s="29" t="s">
        <v>171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1">
        <v>30400027</v>
      </c>
      <c r="B270" s="123"/>
      <c r="C270" s="29" t="s">
        <v>137</v>
      </c>
      <c r="D270" s="5"/>
      <c r="E270" s="22">
        <v>5.05</v>
      </c>
      <c r="F270" s="23">
        <f t="shared" si="200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1">
        <v>30400028</v>
      </c>
      <c r="B271" s="124"/>
      <c r="C271" s="29" t="s">
        <v>196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22" t="s">
        <v>197</v>
      </c>
      <c r="C272" s="29" t="s">
        <v>171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23"/>
      <c r="C273" s="29" t="s">
        <v>149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24"/>
      <c r="C274" s="29" t="s">
        <v>196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22" t="s">
        <v>198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23"/>
      <c r="C276" s="29" t="s">
        <v>199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24"/>
      <c r="C277" s="29" t="s">
        <v>128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22" t="s">
        <v>200</v>
      </c>
      <c r="C278" s="29" t="s">
        <v>155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23"/>
      <c r="C279" s="29" t="s">
        <v>129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23"/>
      <c r="C280" s="29" t="s">
        <v>171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24"/>
      <c r="C281" s="29" t="s">
        <v>201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22" t="s">
        <v>202</v>
      </c>
      <c r="C282" s="29" t="s">
        <v>203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23"/>
      <c r="C283" s="29" t="s">
        <v>204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23"/>
      <c r="C284" s="29" t="s">
        <v>138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24"/>
      <c r="C285" s="29" t="s">
        <v>201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22" t="s">
        <v>205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23"/>
      <c r="C287" s="29" t="s">
        <v>199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24"/>
      <c r="C288" s="29" t="s">
        <v>128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2" t="s">
        <v>206</v>
      </c>
      <c r="C289" s="29" t="s">
        <v>149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4"/>
      <c r="C290" s="29" t="s">
        <v>129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2" t="s">
        <v>207</v>
      </c>
      <c r="C291" s="29" t="s">
        <v>128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3"/>
      <c r="C292" s="29" t="s">
        <v>117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3"/>
      <c r="C293" s="29" t="s">
        <v>149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4"/>
      <c r="C294" s="29" t="s">
        <v>208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209</v>
      </c>
      <c r="C295" s="30" t="s">
        <v>210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211</v>
      </c>
      <c r="C296" s="30" t="s">
        <v>212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213</v>
      </c>
      <c r="C297" s="30" t="s">
        <v>214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215</v>
      </c>
      <c r="C298" s="30" t="s">
        <v>216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217</v>
      </c>
      <c r="C299" s="30" t="s">
        <v>218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219</v>
      </c>
      <c r="C300" s="30" t="s">
        <v>218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220</v>
      </c>
      <c r="C301" s="30" t="s">
        <v>218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221</v>
      </c>
      <c r="C302" s="30" t="s">
        <v>222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223</v>
      </c>
      <c r="C303" s="30" t="s">
        <v>224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243</v>
      </c>
      <c r="C304" s="30" t="s">
        <v>224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0" t="s">
        <v>226</v>
      </c>
      <c r="C305" s="29" t="s">
        <v>227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0" t="s">
        <v>228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3326</v>
      </c>
      <c r="E307" s="43"/>
      <c r="F307" s="44">
        <f>SUM(F159:F306)</f>
        <v>17877.29</v>
      </c>
      <c r="G307" s="44">
        <f t="shared" ref="G307:J307" si="233">SUM(G159:G306)</f>
        <v>14961.6</v>
      </c>
      <c r="H307" s="44">
        <f t="shared" si="233"/>
        <v>85.899999999999991</v>
      </c>
      <c r="I307" s="44">
        <f t="shared" si="233"/>
        <v>0</v>
      </c>
      <c r="J307" s="44">
        <f t="shared" si="233"/>
        <v>17963.189999999999</v>
      </c>
      <c r="K307" s="44">
        <f>IF(ISERROR(H307/J307*100),"0",(H307/J307*100))</f>
        <v>0.47820014151161344</v>
      </c>
      <c r="L307" s="44">
        <f>IF(ISERROR(I307/G307*100),"0",(I307/G307*100))</f>
        <v>0</v>
      </c>
      <c r="M307" s="45">
        <f>IF(ISERROR(N307/J307*100),"",(N307/J307*100))</f>
        <v>0.47847269889145522</v>
      </c>
      <c r="N307" s="44">
        <f>SUM(N159:N306)</f>
        <v>85.948959999999985</v>
      </c>
      <c r="O307" s="44">
        <f>IF(ISERROR(M307-K307-L307),"0",(M307-K307-L307))</f>
        <v>2.7255737984177575E-4</v>
      </c>
      <c r="P307" s="44">
        <f>(S307+T307+U307+V307+W307+X307+Y307+Z307+AA307)/J307*1000</f>
        <v>0.11133879895497403</v>
      </c>
      <c r="Q307" s="46">
        <f>IF(ISERROR(R307/J307*1000),"",(R307/J307*1000))</f>
        <v>0.33619886000203764</v>
      </c>
      <c r="R307" s="44">
        <f>SUM(R159:R306)</f>
        <v>6.0392040000000016</v>
      </c>
      <c r="S307" s="44">
        <f t="shared" ref="S307:BO307" si="234">SUM(S159:S306)</f>
        <v>0</v>
      </c>
      <c r="T307" s="44">
        <f t="shared" si="234"/>
        <v>1</v>
      </c>
      <c r="U307" s="44">
        <f t="shared" si="234"/>
        <v>1</v>
      </c>
      <c r="V307" s="44">
        <f t="shared" si="234"/>
        <v>0</v>
      </c>
      <c r="W307" s="44">
        <f t="shared" si="234"/>
        <v>0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14.6</v>
      </c>
      <c r="AC307" s="44">
        <f t="shared" si="234"/>
        <v>45.8</v>
      </c>
      <c r="AD307" s="44">
        <f t="shared" si="234"/>
        <v>0</v>
      </c>
      <c r="AE307" s="44">
        <f t="shared" si="234"/>
        <v>0</v>
      </c>
      <c r="AF307" s="44">
        <f t="shared" si="234"/>
        <v>3.8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0</v>
      </c>
      <c r="AK307" s="44">
        <f t="shared" si="234"/>
        <v>0</v>
      </c>
      <c r="AL307" s="44">
        <f t="shared" si="234"/>
        <v>0</v>
      </c>
      <c r="AM307" s="44">
        <f t="shared" si="234"/>
        <v>2.7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7.8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11.2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8.1277323237131049E-2</v>
      </c>
      <c r="BQ307" s="47">
        <f>IF(ISERROR(AC307/$J$307*100),"",(AC307/$J$307*100))</f>
        <v>0.25496584960689056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2.1154371801445068E-2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0</v>
      </c>
      <c r="BY307" s="47">
        <f t="shared" si="235"/>
        <v>0</v>
      </c>
      <c r="BZ307" s="47">
        <f t="shared" si="235"/>
        <v>0</v>
      </c>
      <c r="CA307" s="47">
        <f t="shared" si="235"/>
        <v>1.5030737858921495E-2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4.3422131592439878E-2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6.2349727414785457E-2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2017-03-21T03:22:56Z</dcterms:modified>
</cp:coreProperties>
</file>