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G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G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G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G182"/>
  <c r="G307" s="1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G31"/>
  <c r="DK31" s="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G28"/>
  <c r="DK28" s="1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DK8" s="1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G6"/>
  <c r="G152" s="1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7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FT6"/>
  <c r="FU6"/>
  <c r="FX6"/>
  <c r="FZ6"/>
  <c r="GB6"/>
  <c r="K7"/>
  <c r="DO7"/>
  <c r="DS7" s="1"/>
  <c r="FT7"/>
  <c r="FU7"/>
  <c r="FV7"/>
  <c r="FX7"/>
  <c r="FY7"/>
  <c r="FZ7"/>
  <c r="GB7"/>
  <c r="K8"/>
  <c r="DO8"/>
  <c r="DP8"/>
  <c r="FT8"/>
  <c r="FU8"/>
  <c r="FV8"/>
  <c r="FX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P28"/>
  <c r="FT28"/>
  <c r="FU28"/>
  <c r="FV28"/>
  <c r="FX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P31"/>
  <c r="FT31"/>
  <c r="FU31"/>
  <c r="FV31"/>
  <c r="FX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P34"/>
  <c r="FT34"/>
  <c r="FU34"/>
  <c r="FV34"/>
  <c r="FX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6"/>
  <c r="DP6" s="1"/>
  <c r="FV6" s="1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4"/>
  <c r="FY94" s="1"/>
  <c r="DS68"/>
  <c r="FY68" s="1"/>
  <c r="DK152"/>
  <c r="DP152" s="1"/>
  <c r="FV152" s="1"/>
  <c r="DY156"/>
  <c r="EE162"/>
  <c r="DS34"/>
  <c r="FY34" s="1"/>
  <c r="DS31"/>
  <c r="FY31" s="1"/>
  <c r="DS28"/>
  <c r="FY28" s="1"/>
  <c r="DS8"/>
  <c r="FY8" s="1"/>
  <c r="DS6"/>
  <c r="FY6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8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<sst xmlns="http://schemas.openxmlformats.org/spreadsheetml/2006/main" count="1019" uniqueCount="241">
  <si>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</si>
  <si>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</si>
  <si>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</si>
  <si>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</si>
  <si>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</si>
  <si>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</si>
  <si>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</si>
  <si>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</si>
  <si>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</si>
  <si>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</si>
  <si>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</si>
  <si>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</si>
  <si>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</si>
  <si>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</si>
  <si>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</si>
  <si>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</si>
  <si>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</si>
  <si>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</si>
  <si>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</si>
  <si>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</si>
  <si>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</si>
  <si>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</si>
  <si>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</si>
  <si>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</si>
  <si>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</si>
  <si>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</si>
  <si>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</si>
  <si>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</si>
  <si>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</si>
  <si>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</si>
  <si>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</si>
  <si>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</si>
  <si>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</si>
  <si>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</si>
  <si>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</si>
  <si>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</si>
  <si>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</si>
  <si>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</si>
  <si>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</si>
  <si>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</si>
  <si>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</si>
  <si>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</si>
  <si>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</si>
  <si>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</si>
  <si>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</si>
  <si>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</si>
  <si>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</si>
  <si>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</si>
  <si>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</si>
  <si>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</si>
  <si>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</si>
  <si>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</si>
  <si>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</si>
  <si>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</si>
  <si>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</si>
  <si>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含桔子果肉产品</t>
    <phoneticPr fontId="1" type="noConversion"/>
  </si>
  <si>
    <t>36g、80g、125g</t>
    <phoneticPr fontId="1" type="noConversion"/>
  </si>
  <si>
    <t>95g、125g、185g、200g</t>
    <phoneticPr fontId="1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</si>
  <si>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</si>
  <si>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</si>
  <si>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</si>
  <si>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</si>
  <si>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</si>
  <si>
    <t>6粒袋水晶冻（草莓）</t>
    <phoneticPr fontId="1" type="noConversion"/>
  </si>
  <si>
    <t>A</t>
    <phoneticPr fontId="1" type="noConversion"/>
  </si>
  <si>
    <t>45g奶香酪/布甸鸡蛋</t>
    <phoneticPr fontId="1" type="noConversion"/>
  </si>
  <si>
    <t>气泡</t>
    <phoneticPr fontId="1" type="noConversion"/>
  </si>
  <si>
    <t>A</t>
    <phoneticPr fontId="1" type="noConversion"/>
  </si>
  <si>
    <t>45g奶香酪/布甸芒果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</si>
  <si>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</si>
  <si>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</si>
  <si>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</si>
  <si>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</si>
  <si>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</si>
  <si>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</si>
  <si>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</si>
  <si>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</si>
  <si>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</si>
  <si>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</si>
  <si>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</si>
  <si>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</si>
  <si>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</si>
  <si>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</si>
  <si>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</si>
  <si>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</si>
  <si>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</si>
  <si>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</si>
  <si>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</si>
  <si>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</si>
  <si>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</si>
  <si>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</si>
  <si>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</si>
  <si>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</si>
  <si>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</si>
  <si>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</si>
  <si>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</si>
  <si>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</si>
  <si>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</si>
  <si>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</si>
  <si>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</si>
  <si>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</si>
  <si>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</si>
  <si>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</si>
  <si>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</si>
  <si>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</si>
  <si>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</si>
  <si>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</si>
  <si>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</si>
  <si>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</si>
  <si>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</si>
  <si>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</si>
  <si>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</si>
  <si>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</si>
  <si>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</si>
  <si>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</si>
  <si>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</si>
  <si>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</si>
  <si>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</si>
  <si>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</si>
  <si>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</si>
  <si>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</si>
  <si>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</si>
  <si>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</si>
  <si>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</si>
  <si>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</si>
  <si>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</si>
  <si>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</si>
  <si>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</si>
  <si>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</si>
  <si>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</si>
  <si>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</si>
  <si>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</si>
  <si>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</si>
  <si>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</si>
  <si>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</si>
  <si>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</si>
  <si>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</si>
  <si>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</si>
  <si>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</si>
  <si>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</si>
  <si>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</si>
  <si>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</si>
  <si>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</si>
  <si>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</si>
  <si>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</si>
  <si>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</si>
  <si>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</si>
  <si>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</si>
  <si>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</si>
  <si>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</si>
  <si>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</si>
  <si>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</si>
  <si>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</si>
  <si>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</si>
  <si>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</si>
  <si>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</si>
  <si>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</si>
  <si>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</si>
  <si>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</si>
  <si>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</si>
  <si>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</si>
  <si>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</si>
  <si>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</si>
  <si>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</si>
  <si>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</si>
  <si>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</si>
  <si>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</si>
  <si>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</si>
  <si>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</si>
  <si>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</si>
  <si>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</si>
  <si>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</si>
  <si>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</si>
  <si>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</si>
  <si>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</si>
  <si>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</si>
  <si>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</si>
  <si>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</si>
  <si>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</si>
  <si>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</si>
  <si>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</si>
  <si>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</si>
  <si>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</si>
  <si>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</si>
  <si>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</si>
  <si>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</si>
  <si>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</si>
  <si>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</si>
  <si>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</si>
  <si>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</si>
  <si>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</si>
  <si>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</si>
  <si>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</si>
  <si>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</si>
  <si>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</si>
  <si>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</si>
  <si>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</si>
  <si>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</si>
  <si>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</si>
  <si>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</si>
  <si>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</si>
  <si>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</si>
  <si>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</si>
  <si>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</si>
  <si>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</si>
  <si>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</si>
  <si>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</si>
  <si>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</si>
  <si>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</si>
  <si>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</si>
  <si>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</si>
  <si>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</si>
  <si>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</si>
  <si>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</si>
  <si>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</si>
  <si>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</si>
  <si>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</si>
  <si>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</si>
  <si>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</si>
  <si>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</si>
  <si>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750g粉色猪</t>
    <phoneticPr fontId="1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</si>
  <si>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</si>
  <si>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</si>
  <si>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</si>
  <si>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</si>
  <si>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</si>
  <si>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</si>
  <si>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</si>
  <si>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</si>
  <si>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</si>
  <si>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</si>
  <si>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</si>
  <si>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</si>
  <si>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</si>
  <si>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</si>
  <si>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</si>
  <si>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</si>
  <si>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</si>
  <si>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铁丝</t>
    <phoneticPr fontId="1" type="noConversion"/>
  </si>
  <si>
    <t>其他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</si>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</sst>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05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3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.5"/>
      <sheetName val="6"/>
      <sheetName val="7"/>
      <sheetName val="8"/>
      <sheetName val="9"/>
      <sheetName val="10"/>
      <sheetName val="11.12"/>
      <sheetName val="13"/>
      <sheetName val="14"/>
      <sheetName val="15"/>
      <sheetName val="16"/>
      <sheetName val="17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52">
          <cell r="J152">
            <v>9098.2900000000009</v>
          </cell>
          <cell r="K152">
            <v>0.10661344054761937</v>
          </cell>
          <cell r="L152">
            <v>0</v>
          </cell>
          <cell r="M152">
            <v>0.46068233701058109</v>
          </cell>
          <cell r="P152">
            <v>0</v>
          </cell>
          <cell r="Q152">
            <v>0.1186863685373845</v>
          </cell>
        </row>
        <row r="307">
          <cell r="J307">
            <v>17127.39</v>
          </cell>
          <cell r="K307">
            <v>0</v>
          </cell>
          <cell r="L307">
            <v>0</v>
          </cell>
          <cell r="M307">
            <v>0.49146215506273866</v>
          </cell>
          <cell r="P307">
            <v>0.17515803633828622</v>
          </cell>
          <cell r="Q307">
            <v>0.32633857231020019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6"/>
      <sheetName val="27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L11">
            <v>3624</v>
          </cell>
        </row>
        <row r="18">
          <cell r="L18">
            <v>5046</v>
          </cell>
        </row>
        <row r="19">
          <cell r="L19">
            <v>2523</v>
          </cell>
        </row>
        <row r="35">
          <cell r="L35">
            <v>3188.97</v>
          </cell>
        </row>
        <row r="40">
          <cell r="L40">
            <v>525.89</v>
          </cell>
        </row>
        <row r="42">
          <cell r="L42">
            <v>2629.45</v>
          </cell>
        </row>
        <row r="44">
          <cell r="L44">
            <v>1051.78</v>
          </cell>
        </row>
        <row r="67">
          <cell r="L67">
            <v>1957.5</v>
          </cell>
        </row>
        <row r="68">
          <cell r="L68">
            <v>1566</v>
          </cell>
        </row>
        <row r="70">
          <cell r="L70">
            <v>2444</v>
          </cell>
        </row>
        <row r="71">
          <cell r="L71">
            <v>2444</v>
          </cell>
        </row>
        <row r="72">
          <cell r="L72">
            <v>488.8</v>
          </cell>
        </row>
        <row r="100">
          <cell r="L100">
            <v>2872.8</v>
          </cell>
        </row>
        <row r="122">
          <cell r="L122">
            <v>2975.4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9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90"/>
      <c r="E2" s="91" t="s">
        <v>26</v>
      </c>
      <c r="F2" s="92" t="s">
        <v>27</v>
      </c>
      <c r="G2" s="93"/>
      <c r="H2" s="96" t="s">
        <v>28</v>
      </c>
      <c r="I2" s="97"/>
      <c r="J2" s="97"/>
      <c r="K2" s="97"/>
      <c r="L2" s="97"/>
      <c r="M2" s="97"/>
      <c r="N2" s="98"/>
    </row>
    <row r="3" spans="1:14" s="17" customFormat="1" ht="33.75" customHeight="1">
      <c r="A3" s="12" t="s">
        <v>29</v>
      </c>
      <c r="B3" s="15">
        <f>+'[1]17'!$J$152</f>
        <v>9098.2900000000009</v>
      </c>
      <c r="C3" s="15">
        <f>+'[1]17'!$J$307</f>
        <v>17127.39</v>
      </c>
      <c r="D3" s="90"/>
      <c r="E3" s="91"/>
      <c r="F3" s="94"/>
      <c r="G3" s="95"/>
      <c r="H3" s="55" t="s">
        <v>30</v>
      </c>
      <c r="I3" s="55" t="s">
        <v>31</v>
      </c>
      <c r="J3" s="85" t="s">
        <v>32</v>
      </c>
      <c r="K3" s="86"/>
      <c r="L3" s="55" t="s">
        <v>33</v>
      </c>
      <c r="M3" s="85" t="s">
        <v>34</v>
      </c>
      <c r="N3" s="86"/>
    </row>
    <row r="4" spans="1:14" s="17" customFormat="1" ht="33" customHeight="1">
      <c r="A4" s="13" t="s">
        <v>35</v>
      </c>
      <c r="B4" s="15">
        <f>+'[1]17'!$M$152</f>
        <v>0.46068233701058109</v>
      </c>
      <c r="C4" s="15">
        <f>+'[1]17'!$M$307</f>
        <v>0.49146215506273866</v>
      </c>
      <c r="D4" s="90"/>
      <c r="E4" s="77" t="s">
        <v>64</v>
      </c>
      <c r="F4" s="99" t="s">
        <v>65</v>
      </c>
      <c r="G4" s="99"/>
      <c r="H4" s="18">
        <v>0.15</v>
      </c>
      <c r="I4" s="18">
        <v>0.28000000000000003</v>
      </c>
      <c r="J4" s="85" t="s">
        <v>66</v>
      </c>
      <c r="K4" s="86"/>
      <c r="L4" s="18">
        <v>0</v>
      </c>
      <c r="M4" s="85"/>
      <c r="N4" s="86"/>
    </row>
    <row r="5" spans="1:14" s="17" customFormat="1" ht="33" customHeight="1">
      <c r="A5" s="13" t="s">
        <v>31</v>
      </c>
      <c r="B5" s="15">
        <f>+'[1]17'!$K$152</f>
        <v>0.10661344054761937</v>
      </c>
      <c r="C5" s="15">
        <f>+'[1]17'!$K$307</f>
        <v>0</v>
      </c>
      <c r="D5" s="90"/>
      <c r="E5" s="77" t="s">
        <v>67</v>
      </c>
      <c r="F5" s="99" t="s">
        <v>68</v>
      </c>
      <c r="G5" s="99"/>
      <c r="H5" s="18">
        <v>0.2</v>
      </c>
      <c r="I5" s="18">
        <v>0.74</v>
      </c>
      <c r="J5" s="85" t="s">
        <v>66</v>
      </c>
      <c r="K5" s="86"/>
      <c r="L5" s="18">
        <v>0</v>
      </c>
      <c r="M5" s="85"/>
      <c r="N5" s="86"/>
    </row>
    <row r="6" spans="1:14" s="17" customFormat="1" ht="33" customHeight="1">
      <c r="A6" s="13" t="s">
        <v>36</v>
      </c>
      <c r="B6" s="15">
        <f>+'[1]17'!$L$152</f>
        <v>0</v>
      </c>
      <c r="C6" s="15">
        <f>+'[1]17'!$L$307</f>
        <v>0</v>
      </c>
      <c r="D6" s="90"/>
      <c r="E6" s="76"/>
      <c r="F6" s="99"/>
      <c r="G6" s="99"/>
      <c r="H6" s="18"/>
      <c r="I6" s="18"/>
      <c r="J6" s="85"/>
      <c r="K6" s="86"/>
      <c r="L6" s="18"/>
      <c r="M6" s="85"/>
      <c r="N6" s="86"/>
    </row>
    <row r="7" spans="1:14" s="17" customFormat="1" ht="33" customHeight="1">
      <c r="A7" s="13" t="s">
        <v>37</v>
      </c>
      <c r="B7" s="15">
        <f>+B5+B6</f>
        <v>0.10661344054761937</v>
      </c>
      <c r="C7" s="15">
        <f>+C5+C6</f>
        <v>0</v>
      </c>
      <c r="D7" s="90"/>
      <c r="E7" s="75"/>
      <c r="F7" s="87"/>
      <c r="G7" s="88"/>
      <c r="H7" s="18"/>
      <c r="I7" s="19"/>
      <c r="J7" s="85"/>
      <c r="K7" s="86"/>
      <c r="L7" s="18"/>
      <c r="M7" s="85"/>
      <c r="N7" s="86"/>
    </row>
    <row r="8" spans="1:14" s="17" customFormat="1" ht="33" customHeight="1">
      <c r="A8" s="13" t="s">
        <v>38</v>
      </c>
      <c r="B8" s="16">
        <f>+B7-B4</f>
        <v>-0.35406889646296169</v>
      </c>
      <c r="C8" s="16">
        <f>+C7-C4</f>
        <v>-0.49146215506273866</v>
      </c>
      <c r="D8" s="90"/>
      <c r="E8" s="75"/>
      <c r="F8" s="87"/>
      <c r="G8" s="88"/>
      <c r="H8" s="18"/>
      <c r="I8" s="18"/>
      <c r="J8" s="85"/>
      <c r="K8" s="86"/>
      <c r="L8" s="18"/>
      <c r="M8" s="85"/>
      <c r="N8" s="86"/>
    </row>
    <row r="9" spans="1:14" s="17" customFormat="1" ht="33" customHeight="1">
      <c r="A9" s="12" t="s">
        <v>39</v>
      </c>
      <c r="B9" s="16">
        <f>+'[1]17'!$Q$152</f>
        <v>0.1186863685373845</v>
      </c>
      <c r="C9" s="16">
        <f>+'[1]17'!$Q$307</f>
        <v>0.32633857231020019</v>
      </c>
      <c r="D9" s="90"/>
      <c r="E9" s="75"/>
      <c r="F9" s="87"/>
      <c r="G9" s="88"/>
      <c r="H9" s="18"/>
      <c r="I9" s="18"/>
      <c r="J9" s="85"/>
      <c r="K9" s="86"/>
      <c r="L9" s="55"/>
      <c r="M9" s="85"/>
      <c r="N9" s="86"/>
    </row>
    <row r="10" spans="1:14" s="17" customFormat="1" ht="33" customHeight="1">
      <c r="A10" s="12" t="s">
        <v>43</v>
      </c>
      <c r="B10" s="16">
        <f>+'[1]17'!$P$152</f>
        <v>0</v>
      </c>
      <c r="C10" s="16">
        <f>+'[1]17'!$P$307</f>
        <v>0.17515803633828622</v>
      </c>
      <c r="D10" s="90"/>
      <c r="E10" s="75"/>
      <c r="F10" s="87"/>
      <c r="G10" s="88"/>
      <c r="H10" s="18"/>
      <c r="I10" s="18"/>
      <c r="J10" s="85"/>
      <c r="K10" s="86"/>
      <c r="L10" s="55"/>
      <c r="M10" s="85"/>
      <c r="N10" s="86"/>
    </row>
    <row r="11" spans="1:14" s="17" customFormat="1" ht="33" customHeight="1">
      <c r="A11" s="51"/>
      <c r="B11" s="51"/>
      <c r="C11" s="51"/>
      <c r="D11" s="90"/>
      <c r="E11" s="75"/>
      <c r="F11" s="87"/>
      <c r="G11" s="88"/>
      <c r="H11" s="18"/>
      <c r="I11" s="18"/>
      <c r="J11" s="85"/>
      <c r="K11" s="86"/>
      <c r="L11" s="55"/>
      <c r="M11" s="85"/>
      <c r="N11" s="86"/>
    </row>
    <row r="12" spans="1:14" s="17" customFormat="1" ht="33" customHeight="1">
      <c r="A12" s="12"/>
      <c r="B12" s="16"/>
      <c r="C12" s="16"/>
      <c r="D12" s="90"/>
      <c r="E12" s="75"/>
      <c r="F12" s="87"/>
      <c r="G12" s="88"/>
      <c r="H12" s="18"/>
      <c r="I12" s="18"/>
      <c r="J12" s="85"/>
      <c r="K12" s="86"/>
      <c r="L12" s="55"/>
      <c r="M12" s="85"/>
      <c r="N12" s="86"/>
    </row>
    <row r="13" spans="1:14" s="17" customFormat="1" ht="33" customHeight="1">
      <c r="A13" s="14"/>
      <c r="B13" s="16"/>
      <c r="C13" s="16"/>
      <c r="D13" s="90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90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90"/>
      <c r="E15" s="19" t="s">
        <v>42</v>
      </c>
      <c r="F15" s="20">
        <v>3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0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C153" sqref="C153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2" t="s">
        <v>69</v>
      </c>
      <c r="B1" s="102"/>
      <c r="C1" s="102"/>
      <c r="D1" s="102"/>
      <c r="BN1" t="s">
        <v>70</v>
      </c>
      <c r="DE1" s="102" t="s">
        <v>71</v>
      </c>
      <c r="DF1" s="102"/>
      <c r="DG1" s="102"/>
      <c r="DH1" s="102"/>
      <c r="FR1" t="s">
        <v>70</v>
      </c>
    </row>
    <row r="2" spans="1:215" s="33" customFormat="1" ht="26.25" customHeight="1">
      <c r="A2" s="103" t="s">
        <v>72</v>
      </c>
      <c r="B2" s="105" t="s">
        <v>0</v>
      </c>
      <c r="C2" s="107" t="s">
        <v>1</v>
      </c>
      <c r="D2" s="109" t="s">
        <v>2</v>
      </c>
      <c r="E2" s="111" t="s">
        <v>3</v>
      </c>
      <c r="F2" s="113" t="s">
        <v>73</v>
      </c>
      <c r="G2" s="113" t="s">
        <v>74</v>
      </c>
      <c r="H2" s="115" t="s">
        <v>75</v>
      </c>
      <c r="I2" s="115" t="s">
        <v>76</v>
      </c>
      <c r="J2" s="115" t="s">
        <v>4</v>
      </c>
      <c r="K2" s="132" t="s">
        <v>77</v>
      </c>
      <c r="L2" s="120" t="s">
        <v>78</v>
      </c>
      <c r="M2" s="134" t="s">
        <v>5</v>
      </c>
      <c r="N2" s="136" t="s">
        <v>6</v>
      </c>
      <c r="O2" s="113" t="s">
        <v>7</v>
      </c>
      <c r="P2" s="120" t="s">
        <v>10</v>
      </c>
      <c r="Q2" s="125" t="s">
        <v>9</v>
      </c>
      <c r="R2" s="127" t="s">
        <v>8</v>
      </c>
      <c r="S2" s="129" t="s">
        <v>11</v>
      </c>
      <c r="T2" s="130"/>
      <c r="U2" s="130"/>
      <c r="V2" s="130"/>
      <c r="W2" s="130"/>
      <c r="X2" s="130"/>
      <c r="Y2" s="130"/>
      <c r="Z2" s="130"/>
      <c r="AA2" s="131"/>
      <c r="AB2" s="117" t="s">
        <v>79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80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9" t="s">
        <v>81</v>
      </c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 t="s">
        <v>82</v>
      </c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E2" s="103" t="s">
        <v>72</v>
      </c>
      <c r="DF2" s="105" t="s">
        <v>0</v>
      </c>
      <c r="DG2" s="107" t="s">
        <v>1</v>
      </c>
      <c r="DH2" s="109" t="s">
        <v>2</v>
      </c>
      <c r="DI2" s="113" t="s">
        <v>3</v>
      </c>
      <c r="DJ2" s="113" t="s">
        <v>73</v>
      </c>
      <c r="DK2" s="113" t="s">
        <v>74</v>
      </c>
      <c r="DL2" s="115" t="s">
        <v>75</v>
      </c>
      <c r="DM2" s="115" t="s">
        <v>76</v>
      </c>
      <c r="DN2" s="115" t="s">
        <v>4</v>
      </c>
      <c r="DO2" s="132" t="s">
        <v>77</v>
      </c>
      <c r="DP2" s="120" t="s">
        <v>78</v>
      </c>
      <c r="DQ2" s="134" t="s">
        <v>5</v>
      </c>
      <c r="DR2" s="136" t="s">
        <v>6</v>
      </c>
      <c r="DS2" s="113" t="s">
        <v>7</v>
      </c>
      <c r="DT2" s="120" t="s">
        <v>10</v>
      </c>
      <c r="DU2" s="125" t="s">
        <v>9</v>
      </c>
      <c r="DV2" s="127" t="s">
        <v>8</v>
      </c>
      <c r="DW2" s="129" t="s">
        <v>11</v>
      </c>
      <c r="DX2" s="130"/>
      <c r="DY2" s="130"/>
      <c r="DZ2" s="130"/>
      <c r="EA2" s="130"/>
      <c r="EB2" s="130"/>
      <c r="EC2" s="130"/>
      <c r="ED2" s="130"/>
      <c r="EE2" s="131"/>
      <c r="EF2" s="117" t="s">
        <v>79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80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9" t="s">
        <v>81</v>
      </c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 t="s">
        <v>82</v>
      </c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</row>
    <row r="3" spans="1:215" s="33" customFormat="1" ht="36" customHeight="1">
      <c r="A3" s="104"/>
      <c r="B3" s="106"/>
      <c r="C3" s="108"/>
      <c r="D3" s="110"/>
      <c r="E3" s="112"/>
      <c r="F3" s="114"/>
      <c r="G3" s="114"/>
      <c r="H3" s="116"/>
      <c r="I3" s="116"/>
      <c r="J3" s="116"/>
      <c r="K3" s="133"/>
      <c r="L3" s="121"/>
      <c r="M3" s="135"/>
      <c r="N3" s="137"/>
      <c r="O3" s="114"/>
      <c r="P3" s="121"/>
      <c r="Q3" s="126"/>
      <c r="R3" s="128"/>
      <c r="S3" s="34" t="s">
        <v>12</v>
      </c>
      <c r="T3" s="34" t="s">
        <v>13</v>
      </c>
      <c r="U3" s="34" t="s">
        <v>83</v>
      </c>
      <c r="V3" s="34" t="s">
        <v>84</v>
      </c>
      <c r="W3" s="34" t="s">
        <v>85</v>
      </c>
      <c r="X3" s="34" t="s">
        <v>86</v>
      </c>
      <c r="Y3" s="34" t="s">
        <v>87</v>
      </c>
      <c r="Z3" s="34" t="s">
        <v>88</v>
      </c>
      <c r="AA3" s="34" t="s">
        <v>89</v>
      </c>
      <c r="AB3" s="35" t="s">
        <v>90</v>
      </c>
      <c r="AC3" s="25" t="s">
        <v>91</v>
      </c>
      <c r="AD3" s="25" t="s">
        <v>92</v>
      </c>
      <c r="AE3" s="25" t="s">
        <v>93</v>
      </c>
      <c r="AF3" s="35" t="s">
        <v>94</v>
      </c>
      <c r="AG3" s="25" t="s">
        <v>95</v>
      </c>
      <c r="AH3" s="25" t="s">
        <v>96</v>
      </c>
      <c r="AI3" s="35" t="s">
        <v>97</v>
      </c>
      <c r="AJ3" s="35" t="s">
        <v>98</v>
      </c>
      <c r="AK3" s="35" t="s">
        <v>99</v>
      </c>
      <c r="AL3" s="26" t="s">
        <v>100</v>
      </c>
      <c r="AM3" s="25" t="s">
        <v>101</v>
      </c>
      <c r="AN3" s="25" t="s">
        <v>102</v>
      </c>
      <c r="AO3" s="25" t="s">
        <v>103</v>
      </c>
      <c r="AP3" s="35" t="s">
        <v>104</v>
      </c>
      <c r="AQ3" s="36" t="s">
        <v>105</v>
      </c>
      <c r="AR3" s="35" t="s">
        <v>106</v>
      </c>
      <c r="AS3" s="35" t="s">
        <v>107</v>
      </c>
      <c r="AT3" s="35" t="s">
        <v>108</v>
      </c>
      <c r="AU3" s="35" t="s">
        <v>109</v>
      </c>
      <c r="AV3" s="25" t="s">
        <v>110</v>
      </c>
      <c r="AW3" s="25" t="s">
        <v>111</v>
      </c>
      <c r="AX3" s="25" t="s">
        <v>112</v>
      </c>
      <c r="AY3" s="25" t="s">
        <v>113</v>
      </c>
      <c r="AZ3" s="25" t="s">
        <v>114</v>
      </c>
      <c r="BA3" s="25" t="s">
        <v>115</v>
      </c>
      <c r="BB3" s="27" t="s">
        <v>91</v>
      </c>
      <c r="BC3" s="37" t="s">
        <v>92</v>
      </c>
      <c r="BD3" s="37" t="s">
        <v>93</v>
      </c>
      <c r="BE3" s="37" t="s">
        <v>116</v>
      </c>
      <c r="BF3" s="37" t="s">
        <v>102</v>
      </c>
      <c r="BG3" s="37" t="s">
        <v>94</v>
      </c>
      <c r="BH3" s="37" t="s">
        <v>96</v>
      </c>
      <c r="BI3" s="37" t="s">
        <v>117</v>
      </c>
      <c r="BJ3" s="37" t="s">
        <v>98</v>
      </c>
      <c r="BK3" s="37" t="s">
        <v>118</v>
      </c>
      <c r="BL3" s="37" t="s">
        <v>119</v>
      </c>
      <c r="BM3" s="37" t="s">
        <v>95</v>
      </c>
      <c r="BN3" s="37" t="s">
        <v>120</v>
      </c>
      <c r="BO3" s="37" t="s">
        <v>121</v>
      </c>
      <c r="BP3" s="35" t="s">
        <v>90</v>
      </c>
      <c r="BQ3" s="25" t="s">
        <v>91</v>
      </c>
      <c r="BR3" s="25" t="s">
        <v>92</v>
      </c>
      <c r="BS3" s="25" t="s">
        <v>93</v>
      </c>
      <c r="BT3" s="35" t="s">
        <v>94</v>
      </c>
      <c r="BU3" s="25" t="s">
        <v>95</v>
      </c>
      <c r="BV3" s="25" t="s">
        <v>96</v>
      </c>
      <c r="BW3" s="35" t="s">
        <v>97</v>
      </c>
      <c r="BX3" s="35" t="s">
        <v>98</v>
      </c>
      <c r="BY3" s="35" t="s">
        <v>99</v>
      </c>
      <c r="BZ3" s="26" t="s">
        <v>100</v>
      </c>
      <c r="CA3" s="25" t="s">
        <v>101</v>
      </c>
      <c r="CB3" s="25" t="s">
        <v>102</v>
      </c>
      <c r="CC3" s="25" t="s">
        <v>103</v>
      </c>
      <c r="CD3" s="35" t="s">
        <v>104</v>
      </c>
      <c r="CE3" s="36" t="s">
        <v>105</v>
      </c>
      <c r="CF3" s="35" t="s">
        <v>106</v>
      </c>
      <c r="CG3" s="35" t="s">
        <v>107</v>
      </c>
      <c r="CH3" s="35" t="s">
        <v>108</v>
      </c>
      <c r="CI3" s="35" t="s">
        <v>109</v>
      </c>
      <c r="CJ3" s="25" t="s">
        <v>110</v>
      </c>
      <c r="CK3" s="25" t="s">
        <v>111</v>
      </c>
      <c r="CL3" s="25" t="s">
        <v>112</v>
      </c>
      <c r="CM3" s="25" t="s">
        <v>113</v>
      </c>
      <c r="CN3" s="25" t="s">
        <v>114</v>
      </c>
      <c r="CO3" s="25" t="s">
        <v>115</v>
      </c>
      <c r="CP3" s="27" t="s">
        <v>91</v>
      </c>
      <c r="CQ3" s="37" t="s">
        <v>92</v>
      </c>
      <c r="CR3" s="37" t="s">
        <v>93</v>
      </c>
      <c r="CS3" s="37" t="s">
        <v>116</v>
      </c>
      <c r="CT3" s="37" t="s">
        <v>102</v>
      </c>
      <c r="CU3" s="37" t="s">
        <v>94</v>
      </c>
      <c r="CV3" s="37" t="s">
        <v>96</v>
      </c>
      <c r="CW3" s="37" t="s">
        <v>117</v>
      </c>
      <c r="CX3" s="37" t="s">
        <v>98</v>
      </c>
      <c r="CY3" s="37" t="s">
        <v>118</v>
      </c>
      <c r="CZ3" s="37" t="s">
        <v>119</v>
      </c>
      <c r="DA3" s="37" t="s">
        <v>95</v>
      </c>
      <c r="DB3" s="37" t="s">
        <v>120</v>
      </c>
      <c r="DC3" s="37" t="s">
        <v>121</v>
      </c>
      <c r="DE3" s="104"/>
      <c r="DF3" s="106"/>
      <c r="DG3" s="108"/>
      <c r="DH3" s="110"/>
      <c r="DI3" s="114"/>
      <c r="DJ3" s="114"/>
      <c r="DK3" s="114"/>
      <c r="DL3" s="116"/>
      <c r="DM3" s="116"/>
      <c r="DN3" s="116"/>
      <c r="DO3" s="133"/>
      <c r="DP3" s="121"/>
      <c r="DQ3" s="135"/>
      <c r="DR3" s="137"/>
      <c r="DS3" s="114"/>
      <c r="DT3" s="121"/>
      <c r="DU3" s="126"/>
      <c r="DV3" s="128"/>
      <c r="DW3" s="34" t="s">
        <v>12</v>
      </c>
      <c r="DX3" s="34" t="s">
        <v>13</v>
      </c>
      <c r="DY3" s="34" t="s">
        <v>83</v>
      </c>
      <c r="DZ3" s="34" t="s">
        <v>84</v>
      </c>
      <c r="EA3" s="34" t="s">
        <v>85</v>
      </c>
      <c r="EB3" s="34" t="s">
        <v>86</v>
      </c>
      <c r="EC3" s="34" t="s">
        <v>87</v>
      </c>
      <c r="ED3" s="34" t="s">
        <v>88</v>
      </c>
      <c r="EE3" s="34" t="s">
        <v>89</v>
      </c>
      <c r="EF3" s="35" t="s">
        <v>90</v>
      </c>
      <c r="EG3" s="25" t="s">
        <v>91</v>
      </c>
      <c r="EH3" s="25" t="s">
        <v>92</v>
      </c>
      <c r="EI3" s="25" t="s">
        <v>93</v>
      </c>
      <c r="EJ3" s="35" t="s">
        <v>94</v>
      </c>
      <c r="EK3" s="25" t="s">
        <v>95</v>
      </c>
      <c r="EL3" s="25" t="s">
        <v>96</v>
      </c>
      <c r="EM3" s="35" t="s">
        <v>97</v>
      </c>
      <c r="EN3" s="35" t="s">
        <v>98</v>
      </c>
      <c r="EO3" s="35" t="s">
        <v>99</v>
      </c>
      <c r="EP3" s="26" t="s">
        <v>100</v>
      </c>
      <c r="EQ3" s="25" t="s">
        <v>101</v>
      </c>
      <c r="ER3" s="25" t="s">
        <v>102</v>
      </c>
      <c r="ES3" s="25" t="s">
        <v>103</v>
      </c>
      <c r="ET3" s="35" t="s">
        <v>104</v>
      </c>
      <c r="EU3" s="36" t="s">
        <v>105</v>
      </c>
      <c r="EV3" s="35" t="s">
        <v>106</v>
      </c>
      <c r="EW3" s="35" t="s">
        <v>107</v>
      </c>
      <c r="EX3" s="35" t="s">
        <v>108</v>
      </c>
      <c r="EY3" s="35" t="s">
        <v>109</v>
      </c>
      <c r="EZ3" s="25" t="s">
        <v>110</v>
      </c>
      <c r="FA3" s="25" t="s">
        <v>111</v>
      </c>
      <c r="FB3" s="25" t="s">
        <v>112</v>
      </c>
      <c r="FC3" s="25" t="s">
        <v>113</v>
      </c>
      <c r="FD3" s="25" t="s">
        <v>114</v>
      </c>
      <c r="FE3" s="25" t="s">
        <v>115</v>
      </c>
      <c r="FF3" s="27" t="s">
        <v>91</v>
      </c>
      <c r="FG3" s="37" t="s">
        <v>92</v>
      </c>
      <c r="FH3" s="37" t="s">
        <v>93</v>
      </c>
      <c r="FI3" s="37" t="s">
        <v>116</v>
      </c>
      <c r="FJ3" s="37" t="s">
        <v>102</v>
      </c>
      <c r="FK3" s="37" t="s">
        <v>94</v>
      </c>
      <c r="FL3" s="37" t="s">
        <v>96</v>
      </c>
      <c r="FM3" s="37" t="s">
        <v>117</v>
      </c>
      <c r="FN3" s="37" t="s">
        <v>98</v>
      </c>
      <c r="FO3" s="37" t="s">
        <v>118</v>
      </c>
      <c r="FP3" s="37" t="s">
        <v>119</v>
      </c>
      <c r="FQ3" s="37" t="s">
        <v>95</v>
      </c>
      <c r="FR3" s="37" t="s">
        <v>120</v>
      </c>
      <c r="FS3" s="37" t="s">
        <v>107</v>
      </c>
      <c r="FT3" s="35" t="s">
        <v>90</v>
      </c>
      <c r="FU3" s="25" t="s">
        <v>91</v>
      </c>
      <c r="FV3" s="25" t="s">
        <v>92</v>
      </c>
      <c r="FW3" s="25" t="s">
        <v>93</v>
      </c>
      <c r="FX3" s="35" t="s">
        <v>94</v>
      </c>
      <c r="FY3" s="25" t="s">
        <v>95</v>
      </c>
      <c r="FZ3" s="25" t="s">
        <v>96</v>
      </c>
      <c r="GA3" s="35" t="s">
        <v>97</v>
      </c>
      <c r="GB3" s="35" t="s">
        <v>98</v>
      </c>
      <c r="GC3" s="35" t="s">
        <v>99</v>
      </c>
      <c r="GD3" s="26" t="s">
        <v>100</v>
      </c>
      <c r="GE3" s="25" t="s">
        <v>101</v>
      </c>
      <c r="GF3" s="25" t="s">
        <v>102</v>
      </c>
      <c r="GG3" s="25" t="s">
        <v>103</v>
      </c>
      <c r="GH3" s="35" t="s">
        <v>104</v>
      </c>
      <c r="GI3" s="36" t="s">
        <v>105</v>
      </c>
      <c r="GJ3" s="35" t="s">
        <v>106</v>
      </c>
      <c r="GK3" s="35" t="s">
        <v>107</v>
      </c>
      <c r="GL3" s="35" t="s">
        <v>108</v>
      </c>
      <c r="GM3" s="35" t="s">
        <v>109</v>
      </c>
      <c r="GN3" s="25" t="s">
        <v>110</v>
      </c>
      <c r="GO3" s="25" t="s">
        <v>111</v>
      </c>
      <c r="GP3" s="25" t="s">
        <v>112</v>
      </c>
      <c r="GQ3" s="25" t="s">
        <v>113</v>
      </c>
      <c r="GR3" s="25" t="s">
        <v>114</v>
      </c>
      <c r="GS3" s="25" t="s">
        <v>115</v>
      </c>
      <c r="GT3" s="27" t="s">
        <v>91</v>
      </c>
      <c r="GU3" s="37" t="s">
        <v>92</v>
      </c>
      <c r="GV3" s="37" t="s">
        <v>93</v>
      </c>
      <c r="GW3" s="37" t="s">
        <v>116</v>
      </c>
      <c r="GX3" s="37" t="s">
        <v>102</v>
      </c>
      <c r="GY3" s="37" t="s">
        <v>94</v>
      </c>
      <c r="GZ3" s="37" t="s">
        <v>96</v>
      </c>
      <c r="HA3" s="37" t="s">
        <v>117</v>
      </c>
      <c r="HB3" s="37" t="s">
        <v>98</v>
      </c>
      <c r="HC3" s="37" t="s">
        <v>118</v>
      </c>
      <c r="HD3" s="37" t="s">
        <v>119</v>
      </c>
      <c r="HE3" s="37" t="s">
        <v>95</v>
      </c>
      <c r="HF3" s="37" t="s">
        <v>120</v>
      </c>
      <c r="HG3" s="37" t="s">
        <v>107</v>
      </c>
    </row>
    <row r="4" spans="1:215" s="33" customFormat="1" ht="15.75" hidden="1" customHeight="1">
      <c r="A4" s="61">
        <v>30501005</v>
      </c>
      <c r="B4" s="105" t="s">
        <v>122</v>
      </c>
      <c r="C4" s="83" t="s">
        <v>123</v>
      </c>
      <c r="D4" s="84"/>
      <c r="E4" s="62">
        <v>5.03</v>
      </c>
      <c r="F4" s="23">
        <f t="shared" ref="F4:F67" si="0">E4*D4</f>
        <v>0</v>
      </c>
      <c r="G4" s="82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5" t="s">
        <v>122</v>
      </c>
      <c r="DG4" s="83" t="s">
        <v>123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06"/>
      <c r="C5" s="83" t="s">
        <v>124</v>
      </c>
      <c r="D5" s="84"/>
      <c r="E5" s="62">
        <v>5.03</v>
      </c>
      <c r="F5" s="23">
        <f t="shared" si="0"/>
        <v>0</v>
      </c>
      <c r="G5" s="82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06"/>
      <c r="DG5" s="83" t="s">
        <v>124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22" t="s">
        <v>125</v>
      </c>
      <c r="C6" s="78" t="s">
        <v>126</v>
      </c>
      <c r="D6" s="5"/>
      <c r="E6" s="22">
        <v>5.03</v>
      </c>
      <c r="F6" s="23">
        <f t="shared" si="0"/>
        <v>0</v>
      </c>
      <c r="G6" s="23">
        <f>+'[2]17'!$L$18</f>
        <v>5046</v>
      </c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22" t="s">
        <v>127</v>
      </c>
      <c r="DG6" s="78" t="s">
        <v>126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5046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>
        <f t="shared" si="20"/>
        <v>0</v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23"/>
      <c r="C7" s="78" t="s">
        <v>128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23"/>
      <c r="DG7" s="78" t="s">
        <v>128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23"/>
      <c r="C8" s="78" t="s">
        <v>129</v>
      </c>
      <c r="D8" s="5"/>
      <c r="E8" s="22">
        <v>5.03</v>
      </c>
      <c r="F8" s="23">
        <f t="shared" si="0"/>
        <v>0</v>
      </c>
      <c r="G8" s="23">
        <f>+'[2]17'!$L$19</f>
        <v>2523</v>
      </c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23"/>
      <c r="DG8" s="78" t="s">
        <v>129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2523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>
        <f t="shared" si="20"/>
        <v>0</v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23"/>
      <c r="C9" s="78" t="s">
        <v>130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23"/>
      <c r="DG9" s="78" t="s">
        <v>130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24"/>
      <c r="C10" s="78" t="s">
        <v>131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24"/>
      <c r="DG10" s="78" t="s">
        <v>131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22" t="s">
        <v>132</v>
      </c>
      <c r="C11" s="78" t="s">
        <v>133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22" t="s">
        <v>132</v>
      </c>
      <c r="DG11" s="78" t="s">
        <v>133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23"/>
      <c r="C12" s="78" t="s">
        <v>134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23"/>
      <c r="DG12" s="78" t="s">
        <v>134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24"/>
      <c r="C13" s="78" t="s">
        <v>135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24"/>
      <c r="DG13" s="78" t="s">
        <v>135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38" t="s">
        <v>136</v>
      </c>
      <c r="C14" s="78" t="s">
        <v>131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38" t="s">
        <v>136</v>
      </c>
      <c r="DG14" s="78" t="s">
        <v>131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38"/>
      <c r="C15" s="78" t="s">
        <v>137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38"/>
      <c r="DG15" s="78" t="s">
        <v>137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38"/>
      <c r="C16" s="78" t="s">
        <v>138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38"/>
      <c r="DG16" s="78" t="s">
        <v>138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38"/>
      <c r="C17" s="78" t="s">
        <v>139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38"/>
      <c r="DG17" s="78" t="s">
        <v>139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customHeight="1">
      <c r="A18" s="61">
        <v>30100035</v>
      </c>
      <c r="B18" s="122" t="s">
        <v>140</v>
      </c>
      <c r="C18" s="78" t="s">
        <v>139</v>
      </c>
      <c r="D18" s="5">
        <v>169</v>
      </c>
      <c r="E18" s="22">
        <v>5.03</v>
      </c>
      <c r="F18" s="23">
        <f t="shared" si="0"/>
        <v>850.07</v>
      </c>
      <c r="G18" s="23"/>
      <c r="H18" s="23">
        <f t="shared" si="1"/>
        <v>0</v>
      </c>
      <c r="I18" s="23">
        <f t="shared" si="2"/>
        <v>0</v>
      </c>
      <c r="J18" s="23">
        <f t="shared" si="3"/>
        <v>850.07</v>
      </c>
      <c r="K18" s="23">
        <f t="shared" si="4"/>
        <v>0</v>
      </c>
      <c r="L18" s="23" t="str">
        <f t="shared" si="5"/>
        <v>0</v>
      </c>
      <c r="M18" s="10">
        <v>0.4</v>
      </c>
      <c r="N18" s="23">
        <f t="shared" si="6"/>
        <v>3.4002800000000004</v>
      </c>
      <c r="O18" s="23">
        <f t="shared" si="7"/>
        <v>0.4</v>
      </c>
      <c r="P18" s="23">
        <f t="shared" si="8"/>
        <v>0</v>
      </c>
      <c r="Q18" s="7">
        <v>0.3</v>
      </c>
      <c r="R18" s="6">
        <f t="shared" si="9"/>
        <v>0.255021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f t="shared" si="10"/>
        <v>0</v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>
        <f t="shared" si="10"/>
        <v>0</v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>
        <f t="shared" si="10"/>
        <v>0</v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22" t="s">
        <v>140</v>
      </c>
      <c r="DG18" s="78" t="s">
        <v>139</v>
      </c>
      <c r="DH18" s="5">
        <f t="shared" si="13"/>
        <v>169</v>
      </c>
      <c r="DI18" s="24">
        <v>5.03</v>
      </c>
      <c r="DJ18" s="23">
        <f t="shared" si="14"/>
        <v>850.07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850.07</v>
      </c>
      <c r="DO18" s="23">
        <f t="shared" si="19"/>
        <v>0</v>
      </c>
      <c r="DP18" s="23" t="str">
        <f t="shared" si="20"/>
        <v/>
      </c>
      <c r="DQ18" s="10">
        <v>0.4</v>
      </c>
      <c r="DR18" s="23">
        <f t="shared" si="21"/>
        <v>3.4002800000000004</v>
      </c>
      <c r="DS18" s="23" t="str">
        <f t="shared" si="22"/>
        <v/>
      </c>
      <c r="DT18" s="23">
        <f t="shared" si="23"/>
        <v>0</v>
      </c>
      <c r="DU18" s="7">
        <v>0.3</v>
      </c>
      <c r="DV18" s="6">
        <f t="shared" si="24"/>
        <v>0.255021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>
        <f t="shared" si="29"/>
        <v>0</v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>
        <f t="shared" si="29"/>
        <v>0</v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>
        <f t="shared" si="29"/>
        <v>0</v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23"/>
      <c r="C19" s="78" t="s">
        <v>141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23"/>
      <c r="DG19" s="78" t="s">
        <v>141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24"/>
      <c r="C20" s="78" t="s">
        <v>129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24"/>
      <c r="DG20" s="78" t="s">
        <v>129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22" t="s">
        <v>142</v>
      </c>
      <c r="C21" s="78" t="s">
        <v>143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22" t="s">
        <v>142</v>
      </c>
      <c r="DG21" s="78" t="s">
        <v>143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23"/>
      <c r="C22" s="78" t="s">
        <v>144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23"/>
      <c r="DG22" s="78" t="s">
        <v>144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23"/>
      <c r="C23" s="78" t="s">
        <v>145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23"/>
      <c r="DG23" s="78" t="s">
        <v>145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24"/>
      <c r="C24" s="78" t="s">
        <v>124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24"/>
      <c r="DG24" s="78" t="s">
        <v>124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1" t="s">
        <v>146</v>
      </c>
      <c r="C25" s="78" t="s">
        <v>147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1" t="s">
        <v>146</v>
      </c>
      <c r="DG25" s="78" t="s">
        <v>147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38" t="s">
        <v>148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38" t="s">
        <v>148</v>
      </c>
      <c r="DG26" s="7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38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38"/>
      <c r="DG27" s="78" t="s">
        <v>15</v>
      </c>
      <c r="DH27" s="5">
        <f t="shared" si="13"/>
        <v>542</v>
      </c>
      <c r="DI27" s="24">
        <v>5.03</v>
      </c>
      <c r="DJ27" s="23">
        <f t="shared" si="14"/>
        <v>2726.26</v>
      </c>
      <c r="DK27" s="23">
        <f t="shared" si="15"/>
        <v>3188.97</v>
      </c>
      <c r="DL27" s="23">
        <f t="shared" si="16"/>
        <v>0</v>
      </c>
      <c r="DM27" s="23">
        <f t="shared" si="17"/>
        <v>0</v>
      </c>
      <c r="DN27" s="23">
        <f t="shared" si="18"/>
        <v>2726.26</v>
      </c>
      <c r="DO27" s="23">
        <f t="shared" si="19"/>
        <v>0</v>
      </c>
      <c r="DP27" s="23">
        <f t="shared" si="20"/>
        <v>0</v>
      </c>
      <c r="DQ27" s="10">
        <v>0.8</v>
      </c>
      <c r="DR27" s="23">
        <f t="shared" si="21"/>
        <v>21.810080000000003</v>
      </c>
      <c r="DS27" s="23">
        <f t="shared" si="22"/>
        <v>0.8</v>
      </c>
      <c r="DT27" s="23">
        <f t="shared" si="23"/>
        <v>0</v>
      </c>
      <c r="DU27" s="7">
        <v>0.5</v>
      </c>
      <c r="DV27" s="6">
        <f t="shared" si="24"/>
        <v>1.3631300000000002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>
        <f t="shared" si="40"/>
        <v>0</v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 t="str">
        <f t="shared" si="40"/>
        <v/>
      </c>
      <c r="GA27" s="4">
        <f t="shared" si="40"/>
        <v>0</v>
      </c>
      <c r="GB27" s="4">
        <f t="shared" si="40"/>
        <v>0</v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customHeight="1">
      <c r="A28" s="61">
        <v>30100040</v>
      </c>
      <c r="B28" s="139" t="s">
        <v>149</v>
      </c>
      <c r="C28" s="78" t="s">
        <v>150</v>
      </c>
      <c r="D28" s="5">
        <v>98</v>
      </c>
      <c r="E28" s="22">
        <v>5.03</v>
      </c>
      <c r="F28" s="23">
        <f t="shared" si="0"/>
        <v>492.94</v>
      </c>
      <c r="G28" s="23">
        <f>+'[2]17'!$L$40</f>
        <v>525.89</v>
      </c>
      <c r="H28" s="23">
        <f t="shared" si="1"/>
        <v>1.4</v>
      </c>
      <c r="I28" s="23">
        <f t="shared" si="2"/>
        <v>0</v>
      </c>
      <c r="J28" s="23">
        <f t="shared" si="3"/>
        <v>494.34</v>
      </c>
      <c r="K28" s="23">
        <f t="shared" si="4"/>
        <v>0.28320589068252616</v>
      </c>
      <c r="L28" s="23">
        <f t="shared" si="5"/>
        <v>0</v>
      </c>
      <c r="M28" s="10">
        <v>0.15</v>
      </c>
      <c r="N28" s="23">
        <f t="shared" si="6"/>
        <v>0.74151</v>
      </c>
      <c r="O28" s="23">
        <f t="shared" si="7"/>
        <v>-0.13320589068252617</v>
      </c>
      <c r="P28" s="23">
        <f t="shared" si="8"/>
        <v>0</v>
      </c>
      <c r="Q28" s="7">
        <v>0.1</v>
      </c>
      <c r="R28" s="6">
        <f t="shared" si="9"/>
        <v>4.9433999999999999E-2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>
        <v>1.4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>
        <f t="shared" si="38"/>
        <v>0</v>
      </c>
      <c r="BQ28" s="4">
        <f t="shared" si="38"/>
        <v>494.34000000000003</v>
      </c>
      <c r="BR28" s="4" t="str">
        <f t="shared" si="38"/>
        <v/>
      </c>
      <c r="BS28" s="4">
        <f t="shared" si="38"/>
        <v>0</v>
      </c>
      <c r="BT28" s="4">
        <f t="shared" si="38"/>
        <v>0</v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>
        <f t="shared" si="38"/>
        <v>0</v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>
        <f t="shared" si="36"/>
        <v>0</v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39" t="s">
        <v>149</v>
      </c>
      <c r="DG28" s="78" t="s">
        <v>150</v>
      </c>
      <c r="DH28" s="5">
        <f t="shared" si="13"/>
        <v>98</v>
      </c>
      <c r="DI28" s="24">
        <v>5.03</v>
      </c>
      <c r="DJ28" s="23">
        <f t="shared" si="14"/>
        <v>492.94</v>
      </c>
      <c r="DK28" s="23">
        <f t="shared" si="15"/>
        <v>525.89</v>
      </c>
      <c r="DL28" s="23">
        <f t="shared" si="16"/>
        <v>1.4</v>
      </c>
      <c r="DM28" s="23">
        <f t="shared" si="17"/>
        <v>0</v>
      </c>
      <c r="DN28" s="23">
        <f t="shared" si="18"/>
        <v>494.34</v>
      </c>
      <c r="DO28" s="23">
        <f t="shared" si="19"/>
        <v>0.28320589068252616</v>
      </c>
      <c r="DP28" s="23">
        <f t="shared" si="20"/>
        <v>0</v>
      </c>
      <c r="DQ28" s="10">
        <v>0.15</v>
      </c>
      <c r="DR28" s="23">
        <f t="shared" si="21"/>
        <v>0.74151</v>
      </c>
      <c r="DS28" s="23">
        <f t="shared" si="22"/>
        <v>-0.13320589068252617</v>
      </c>
      <c r="DT28" s="23">
        <f t="shared" si="23"/>
        <v>0</v>
      </c>
      <c r="DU28" s="7">
        <v>0.1</v>
      </c>
      <c r="DV28" s="6">
        <f t="shared" si="24"/>
        <v>4.9433999999999999E-2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1.4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>
        <f t="shared" si="40"/>
        <v>0</v>
      </c>
      <c r="FU28" s="4">
        <f t="shared" si="40"/>
        <v>494.34000000000003</v>
      </c>
      <c r="FV28" s="4" t="str">
        <f t="shared" si="40"/>
        <v/>
      </c>
      <c r="FW28" s="4">
        <f t="shared" si="40"/>
        <v>0</v>
      </c>
      <c r="FX28" s="4">
        <f t="shared" si="40"/>
        <v>0</v>
      </c>
      <c r="FY28" s="4">
        <f t="shared" si="40"/>
        <v>0</v>
      </c>
      <c r="FZ28" s="4" t="str">
        <f t="shared" si="40"/>
        <v/>
      </c>
      <c r="GA28" s="4">
        <f t="shared" si="40"/>
        <v>0</v>
      </c>
      <c r="GB28" s="4">
        <f t="shared" si="40"/>
        <v>0</v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>
        <f t="shared" si="37"/>
        <v>0</v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40"/>
      <c r="C29" s="78" t="s">
        <v>129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40"/>
      <c r="DG29" s="78" t="s">
        <v>129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40"/>
      <c r="C30" s="78" t="s">
        <v>141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40"/>
      <c r="DG30" s="78" t="s">
        <v>141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customHeight="1">
      <c r="A31" s="61">
        <v>30100041</v>
      </c>
      <c r="B31" s="141"/>
      <c r="C31" s="78" t="s">
        <v>139</v>
      </c>
      <c r="D31" s="5">
        <v>487</v>
      </c>
      <c r="E31" s="22">
        <v>5.03</v>
      </c>
      <c r="F31" s="23">
        <f t="shared" si="0"/>
        <v>2449.61</v>
      </c>
      <c r="G31" s="23">
        <f>+'[2]17'!$L$42</f>
        <v>2629.45</v>
      </c>
      <c r="H31" s="23">
        <f t="shared" si="1"/>
        <v>0.9</v>
      </c>
      <c r="I31" s="23">
        <f t="shared" si="2"/>
        <v>0</v>
      </c>
      <c r="J31" s="23">
        <f t="shared" si="3"/>
        <v>2450.5100000000002</v>
      </c>
      <c r="K31" s="23">
        <f t="shared" si="4"/>
        <v>3.6727048655177903E-2</v>
      </c>
      <c r="L31" s="23">
        <f t="shared" si="5"/>
        <v>0</v>
      </c>
      <c r="M31" s="10">
        <v>0.15</v>
      </c>
      <c r="N31" s="23">
        <f t="shared" si="6"/>
        <v>3.6757650000000002</v>
      </c>
      <c r="O31" s="23">
        <f t="shared" si="7"/>
        <v>0.1132729513448221</v>
      </c>
      <c r="P31" s="23">
        <f t="shared" si="8"/>
        <v>0</v>
      </c>
      <c r="Q31" s="7">
        <v>0.1</v>
      </c>
      <c r="R31" s="6">
        <f t="shared" si="9"/>
        <v>0.24505100000000005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>
        <v>0.9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f t="shared" si="38"/>
        <v>0</v>
      </c>
      <c r="BQ31" s="4">
        <f t="shared" si="38"/>
        <v>2450.5099999999998</v>
      </c>
      <c r="BR31" s="4" t="str">
        <f t="shared" si="38"/>
        <v/>
      </c>
      <c r="BS31" s="4">
        <f t="shared" si="38"/>
        <v>0</v>
      </c>
      <c r="BT31" s="4">
        <f t="shared" si="38"/>
        <v>0</v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>
        <f t="shared" si="38"/>
        <v>0</v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>
        <f t="shared" si="36"/>
        <v>0</v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41"/>
      <c r="DG31" s="78" t="s">
        <v>139</v>
      </c>
      <c r="DH31" s="5">
        <f t="shared" si="13"/>
        <v>487</v>
      </c>
      <c r="DI31" s="24">
        <v>5.03</v>
      </c>
      <c r="DJ31" s="23">
        <f t="shared" si="14"/>
        <v>2449.61</v>
      </c>
      <c r="DK31" s="23">
        <f t="shared" si="15"/>
        <v>2629.45</v>
      </c>
      <c r="DL31" s="23">
        <f t="shared" si="16"/>
        <v>0.9</v>
      </c>
      <c r="DM31" s="23">
        <f t="shared" si="17"/>
        <v>0</v>
      </c>
      <c r="DN31" s="23">
        <f t="shared" si="18"/>
        <v>2450.5100000000002</v>
      </c>
      <c r="DO31" s="23">
        <f t="shared" si="19"/>
        <v>3.6727048655177903E-2</v>
      </c>
      <c r="DP31" s="23">
        <f t="shared" si="20"/>
        <v>0</v>
      </c>
      <c r="DQ31" s="10">
        <v>0.15</v>
      </c>
      <c r="DR31" s="23">
        <f t="shared" si="21"/>
        <v>3.6757650000000002</v>
      </c>
      <c r="DS31" s="23">
        <f t="shared" si="22"/>
        <v>0.1132729513448221</v>
      </c>
      <c r="DT31" s="23">
        <f t="shared" si="23"/>
        <v>0</v>
      </c>
      <c r="DU31" s="7">
        <v>0.1</v>
      </c>
      <c r="DV31" s="6">
        <f t="shared" si="24"/>
        <v>0.24505100000000005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0.9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>
        <f t="shared" si="40"/>
        <v>0</v>
      </c>
      <c r="FU31" s="4">
        <f t="shared" si="40"/>
        <v>2450.5099999999998</v>
      </c>
      <c r="FV31" s="4" t="str">
        <f t="shared" si="40"/>
        <v/>
      </c>
      <c r="FW31" s="4">
        <f t="shared" si="40"/>
        <v>0</v>
      </c>
      <c r="FX31" s="4">
        <f t="shared" si="40"/>
        <v>0</v>
      </c>
      <c r="FY31" s="4">
        <f t="shared" si="40"/>
        <v>0</v>
      </c>
      <c r="FZ31" s="4" t="str">
        <f t="shared" si="40"/>
        <v/>
      </c>
      <c r="GA31" s="4">
        <f t="shared" si="40"/>
        <v>0</v>
      </c>
      <c r="GB31" s="4">
        <f t="shared" si="40"/>
        <v>0</v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>
        <f t="shared" si="37"/>
        <v>0</v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22" t="s">
        <v>151</v>
      </c>
      <c r="C32" s="78" t="s">
        <v>130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22" t="s">
        <v>151</v>
      </c>
      <c r="DG32" s="78" t="s">
        <v>130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23"/>
      <c r="C33" s="78" t="s">
        <v>126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23"/>
      <c r="DG33" s="78" t="s">
        <v>126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customHeight="1">
      <c r="A34" s="61">
        <v>30100044</v>
      </c>
      <c r="B34" s="123"/>
      <c r="C34" s="78" t="s">
        <v>141</v>
      </c>
      <c r="D34" s="5">
        <v>197</v>
      </c>
      <c r="E34" s="22">
        <v>5.03</v>
      </c>
      <c r="F34" s="23">
        <f t="shared" si="0"/>
        <v>990.91000000000008</v>
      </c>
      <c r="G34" s="23">
        <f>+'[2]17'!$L$44</f>
        <v>1051.78</v>
      </c>
      <c r="H34" s="23">
        <f t="shared" si="1"/>
        <v>7.4</v>
      </c>
      <c r="I34" s="23">
        <f t="shared" si="2"/>
        <v>0</v>
      </c>
      <c r="J34" s="23">
        <f t="shared" si="3"/>
        <v>998.31000000000006</v>
      </c>
      <c r="K34" s="23">
        <f t="shared" si="4"/>
        <v>0.74125271709188534</v>
      </c>
      <c r="L34" s="23">
        <f t="shared" si="5"/>
        <v>0</v>
      </c>
      <c r="M34" s="10">
        <v>0.2</v>
      </c>
      <c r="N34" s="23">
        <f t="shared" si="6"/>
        <v>1.9966200000000003</v>
      </c>
      <c r="O34" s="23">
        <f t="shared" si="7"/>
        <v>-0.54125271709188527</v>
      </c>
      <c r="P34" s="23">
        <f t="shared" si="8"/>
        <v>0</v>
      </c>
      <c r="Q34" s="7">
        <v>0.1</v>
      </c>
      <c r="R34" s="6">
        <f t="shared" si="9"/>
        <v>9.9831000000000017E-2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>
        <v>7.4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f t="shared" si="38"/>
        <v>0</v>
      </c>
      <c r="BQ34" s="4">
        <f t="shared" si="38"/>
        <v>998.31000000000006</v>
      </c>
      <c r="BR34" s="4" t="str">
        <f t="shared" si="38"/>
        <v/>
      </c>
      <c r="BS34" s="4">
        <f t="shared" si="38"/>
        <v>0</v>
      </c>
      <c r="BT34" s="4">
        <f t="shared" si="38"/>
        <v>0</v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>
        <f t="shared" si="38"/>
        <v>0</v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>
        <f t="shared" si="36"/>
        <v>0</v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23"/>
      <c r="DG34" s="78" t="s">
        <v>141</v>
      </c>
      <c r="DH34" s="5">
        <f t="shared" si="13"/>
        <v>197</v>
      </c>
      <c r="DI34" s="24">
        <v>5.03</v>
      </c>
      <c r="DJ34" s="23">
        <f t="shared" si="14"/>
        <v>990.91000000000008</v>
      </c>
      <c r="DK34" s="23">
        <f t="shared" si="15"/>
        <v>1051.78</v>
      </c>
      <c r="DL34" s="23">
        <f t="shared" si="16"/>
        <v>7.4</v>
      </c>
      <c r="DM34" s="23">
        <f t="shared" si="17"/>
        <v>0</v>
      </c>
      <c r="DN34" s="23">
        <f t="shared" si="18"/>
        <v>998.31000000000006</v>
      </c>
      <c r="DO34" s="23">
        <f t="shared" si="19"/>
        <v>0.74125271709188534</v>
      </c>
      <c r="DP34" s="23">
        <f t="shared" si="20"/>
        <v>0</v>
      </c>
      <c r="DQ34" s="10">
        <v>0.2</v>
      </c>
      <c r="DR34" s="23">
        <f t="shared" si="21"/>
        <v>1.9966200000000003</v>
      </c>
      <c r="DS34" s="23">
        <f t="shared" si="22"/>
        <v>-0.54125271709188527</v>
      </c>
      <c r="DT34" s="23">
        <f t="shared" si="23"/>
        <v>0</v>
      </c>
      <c r="DU34" s="7">
        <v>0.1</v>
      </c>
      <c r="DV34" s="6">
        <f t="shared" si="24"/>
        <v>9.9831000000000017E-2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7.4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>
        <f t="shared" si="40"/>
        <v>0</v>
      </c>
      <c r="FU34" s="4">
        <f t="shared" si="40"/>
        <v>998.31000000000006</v>
      </c>
      <c r="FV34" s="4" t="str">
        <f t="shared" si="40"/>
        <v/>
      </c>
      <c r="FW34" s="4">
        <f t="shared" si="40"/>
        <v>0</v>
      </c>
      <c r="FX34" s="4">
        <f t="shared" si="40"/>
        <v>0</v>
      </c>
      <c r="FY34" s="4">
        <f t="shared" si="40"/>
        <v>0</v>
      </c>
      <c r="FZ34" s="4" t="str">
        <f t="shared" si="40"/>
        <v/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>
        <f t="shared" si="37"/>
        <v>0</v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24"/>
      <c r="C35" s="78" t="s">
        <v>152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24"/>
      <c r="DG35" s="78" t="s">
        <v>152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22" t="s">
        <v>153</v>
      </c>
      <c r="C36" s="78" t="s">
        <v>154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22" t="s">
        <v>153</v>
      </c>
      <c r="DG36" s="78" t="s">
        <v>154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23"/>
      <c r="C37" s="78" t="s">
        <v>135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23"/>
      <c r="DG37" s="78" t="s">
        <v>135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23"/>
      <c r="C38" s="78" t="s">
        <v>155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23"/>
      <c r="DG38" s="78" t="s">
        <v>155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23"/>
      <c r="C39" s="78" t="s">
        <v>156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23"/>
      <c r="DG39" s="78" t="s">
        <v>156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24"/>
      <c r="C40" s="78" t="s">
        <v>157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24"/>
      <c r="DG40" s="78" t="s">
        <v>157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22" t="s">
        <v>158</v>
      </c>
      <c r="C41" s="78" t="s">
        <v>137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22" t="s">
        <v>158</v>
      </c>
      <c r="DG41" s="78" t="s">
        <v>137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24"/>
      <c r="C42" s="78" t="s">
        <v>159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24"/>
      <c r="DG42" s="78" t="s">
        <v>159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0</v>
      </c>
      <c r="EG42" s="54">
        <f t="shared" si="44"/>
        <v>0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79" t="s">
        <v>160</v>
      </c>
      <c r="C43" s="78" t="s">
        <v>161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79" t="s">
        <v>160</v>
      </c>
      <c r="DG43" s="78" t="s">
        <v>161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22" t="s">
        <v>162</v>
      </c>
      <c r="C44" s="78" t="s">
        <v>163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22" t="s">
        <v>162</v>
      </c>
      <c r="DG44" s="78" t="s">
        <v>163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23"/>
      <c r="C45" s="78" t="s">
        <v>139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23"/>
      <c r="DG45" s="78" t="s">
        <v>139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22" t="s">
        <v>164</v>
      </c>
      <c r="C46" s="78" t="s">
        <v>139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22" t="s">
        <v>164</v>
      </c>
      <c r="DG46" s="78" t="s">
        <v>139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24"/>
      <c r="C47" s="78" t="s">
        <v>137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24"/>
      <c r="DG47" s="78" t="s">
        <v>137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0</v>
      </c>
      <c r="EG47" s="54">
        <f t="shared" si="44"/>
        <v>0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23" t="s">
        <v>165</v>
      </c>
      <c r="C48" s="78" t="s">
        <v>152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23" t="s">
        <v>165</v>
      </c>
      <c r="DG48" s="78" t="s">
        <v>152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0</v>
      </c>
      <c r="EO48" s="54">
        <f t="shared" si="43"/>
        <v>0</v>
      </c>
      <c r="EP48" s="54">
        <f t="shared" si="43"/>
        <v>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24"/>
      <c r="C49" s="78" t="s">
        <v>166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24"/>
      <c r="DG49" s="78" t="s">
        <v>166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23" t="s">
        <v>167</v>
      </c>
      <c r="C50" s="78" t="s">
        <v>128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23" t="s">
        <v>167</v>
      </c>
      <c r="DG50" s="78" t="s">
        <v>128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24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24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22" t="s">
        <v>168</v>
      </c>
      <c r="C52" s="78" t="s">
        <v>169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22" t="s">
        <v>168</v>
      </c>
      <c r="DG52" s="78" t="s">
        <v>169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24"/>
      <c r="C53" s="78" t="s">
        <v>163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24"/>
      <c r="DG53" s="78" t="s">
        <v>163</v>
      </c>
      <c r="DH53" s="5">
        <f t="shared" si="13"/>
        <v>613</v>
      </c>
      <c r="DI53" s="24">
        <v>5.05</v>
      </c>
      <c r="DJ53" s="23">
        <f t="shared" si="14"/>
        <v>3095.65</v>
      </c>
      <c r="DK53" s="23">
        <f t="shared" si="15"/>
        <v>2872.8</v>
      </c>
      <c r="DL53" s="23">
        <f t="shared" si="16"/>
        <v>0</v>
      </c>
      <c r="DM53" s="23">
        <f t="shared" si="17"/>
        <v>0</v>
      </c>
      <c r="DN53" s="23">
        <f t="shared" si="18"/>
        <v>3095.65</v>
      </c>
      <c r="DO53" s="23">
        <f t="shared" si="19"/>
        <v>0</v>
      </c>
      <c r="DP53" s="23">
        <f t="shared" si="20"/>
        <v>0</v>
      </c>
      <c r="DQ53" s="10">
        <v>0.6</v>
      </c>
      <c r="DR53" s="23">
        <f t="shared" si="21"/>
        <v>18.573899999999998</v>
      </c>
      <c r="DS53" s="23">
        <f t="shared" si="22"/>
        <v>0.6</v>
      </c>
      <c r="DT53" s="23">
        <f t="shared" si="23"/>
        <v>0.9691018041445254</v>
      </c>
      <c r="DU53" s="7">
        <v>1</v>
      </c>
      <c r="DV53" s="6">
        <f t="shared" si="24"/>
        <v>3.09565</v>
      </c>
      <c r="DW53" s="5">
        <f t="shared" si="56"/>
        <v>3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>
        <f t="shared" ref="FT53:GI116" si="62">IF(ISERROR(EF53/DN53*100),"",(EF53/DN53*100))</f>
        <v>0</v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>
        <f t="shared" si="59"/>
        <v>0</v>
      </c>
      <c r="FY53" s="4">
        <f t="shared" si="59"/>
        <v>0</v>
      </c>
      <c r="FZ53" s="4">
        <f t="shared" si="59"/>
        <v>0</v>
      </c>
      <c r="GA53" s="4">
        <f t="shared" si="59"/>
        <v>0</v>
      </c>
      <c r="GB53" s="4">
        <f t="shared" si="59"/>
        <v>0</v>
      </c>
      <c r="GC53" s="4">
        <f t="shared" si="59"/>
        <v>0</v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22" t="s">
        <v>170</v>
      </c>
      <c r="C54" s="78" t="s">
        <v>171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22" t="s">
        <v>170</v>
      </c>
      <c r="DG54" s="78" t="s">
        <v>171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24"/>
      <c r="C55" s="78" t="s">
        <v>172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24"/>
      <c r="DG55" s="78" t="s">
        <v>172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1" t="s">
        <v>173</v>
      </c>
      <c r="C56" s="78" t="s">
        <v>169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1" t="s">
        <v>173</v>
      </c>
      <c r="DG56" s="78" t="s">
        <v>169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22" t="s">
        <v>174</v>
      </c>
      <c r="C57" s="78" t="s">
        <v>163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22" t="s">
        <v>174</v>
      </c>
      <c r="DG57" s="78" t="s">
        <v>163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0</v>
      </c>
      <c r="EG57" s="54">
        <f t="shared" si="56"/>
        <v>0</v>
      </c>
      <c r="EH57" s="54">
        <f t="shared" si="56"/>
        <v>0</v>
      </c>
      <c r="EI57" s="54">
        <f t="shared" si="56"/>
        <v>0</v>
      </c>
      <c r="EJ57" s="54">
        <f t="shared" si="56"/>
        <v>0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0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24"/>
      <c r="C58" s="78" t="s">
        <v>169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24"/>
      <c r="DG58" s="78" t="s">
        <v>169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22" t="s">
        <v>175</v>
      </c>
      <c r="C59" s="78" t="s">
        <v>163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22" t="s">
        <v>175</v>
      </c>
      <c r="DG59" s="78" t="s">
        <v>163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24"/>
      <c r="C60" s="78" t="s">
        <v>169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24"/>
      <c r="DG60" s="78" t="s">
        <v>169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22" t="s">
        <v>176</v>
      </c>
      <c r="C61" s="78" t="s">
        <v>137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22" t="s">
        <v>176</v>
      </c>
      <c r="DG61" s="78" t="s">
        <v>137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23"/>
      <c r="C62" s="78" t="s">
        <v>152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23"/>
      <c r="DG62" s="78" t="s">
        <v>152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23"/>
      <c r="C63" s="81" t="s">
        <v>129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23"/>
      <c r="DG63" s="81" t="s">
        <v>129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24"/>
      <c r="C64" s="81" t="s">
        <v>177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24"/>
      <c r="DG64" s="81" t="s">
        <v>177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22" t="s">
        <v>178</v>
      </c>
      <c r="C65" s="78" t="s">
        <v>128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22" t="s">
        <v>178</v>
      </c>
      <c r="DG65" s="78" t="s">
        <v>128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24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24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42" t="s">
        <v>179</v>
      </c>
      <c r="C67" s="78" t="s">
        <v>137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42" t="s">
        <v>179</v>
      </c>
      <c r="DG67" s="78" t="s">
        <v>137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43"/>
      <c r="C68" s="78" t="s">
        <v>155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43"/>
      <c r="DG68" s="78" t="s">
        <v>155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44"/>
      <c r="C69" s="78" t="s">
        <v>171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44"/>
      <c r="DG69" s="78" t="s">
        <v>171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22" t="s">
        <v>180</v>
      </c>
      <c r="C70" s="38" t="s">
        <v>129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22" t="s">
        <v>180</v>
      </c>
      <c r="DG70" s="38" t="s">
        <v>129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1957.5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>
        <f t="shared" si="85"/>
        <v>0</v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23"/>
      <c r="C71" s="38" t="s">
        <v>137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23"/>
      <c r="DG71" s="38" t="s">
        <v>137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23"/>
      <c r="C72" s="38" t="s">
        <v>181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23"/>
      <c r="DG72" s="38" t="s">
        <v>181</v>
      </c>
      <c r="DH72" s="5">
        <f t="shared" si="78"/>
        <v>66</v>
      </c>
      <c r="DI72" s="39">
        <v>5.03</v>
      </c>
      <c r="DJ72" s="23">
        <f t="shared" si="79"/>
        <v>331.98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331.98</v>
      </c>
      <c r="DO72" s="23">
        <f t="shared" si="84"/>
        <v>0</v>
      </c>
      <c r="DP72" s="23" t="str">
        <f t="shared" si="85"/>
        <v/>
      </c>
      <c r="DQ72" s="10">
        <v>0.2</v>
      </c>
      <c r="DR72" s="23">
        <f t="shared" si="86"/>
        <v>0.66395999999999999</v>
      </c>
      <c r="DS72" s="23" t="str">
        <f t="shared" si="87"/>
        <v/>
      </c>
      <c r="DT72" s="23">
        <f t="shared" si="88"/>
        <v>0</v>
      </c>
      <c r="DU72" s="7">
        <v>0.1</v>
      </c>
      <c r="DV72" s="6">
        <f t="shared" si="89"/>
        <v>3.3197999999999998E-2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>
        <f t="shared" si="62"/>
        <v>0</v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>
        <f t="shared" si="62"/>
        <v>0</v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>
        <f t="shared" si="62"/>
        <v>0</v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24"/>
      <c r="C73" s="38" t="s">
        <v>182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24"/>
      <c r="DG73" s="38" t="s">
        <v>182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1566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>
        <f t="shared" si="85"/>
        <v>0</v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22" t="s">
        <v>183</v>
      </c>
      <c r="C74" s="38" t="s">
        <v>129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22" t="s">
        <v>183</v>
      </c>
      <c r="DG74" s="38" t="s">
        <v>129</v>
      </c>
      <c r="DH74" s="5">
        <f t="shared" si="78"/>
        <v>45</v>
      </c>
      <c r="DI74" s="39">
        <v>10</v>
      </c>
      <c r="DJ74" s="23">
        <f t="shared" si="79"/>
        <v>450</v>
      </c>
      <c r="DK74" s="23">
        <f t="shared" si="80"/>
        <v>488.8</v>
      </c>
      <c r="DL74" s="23">
        <f t="shared" si="81"/>
        <v>0</v>
      </c>
      <c r="DM74" s="23">
        <f t="shared" si="82"/>
        <v>0</v>
      </c>
      <c r="DN74" s="23">
        <f t="shared" si="83"/>
        <v>450</v>
      </c>
      <c r="DO74" s="23">
        <f t="shared" si="84"/>
        <v>0</v>
      </c>
      <c r="DP74" s="23">
        <f t="shared" si="85"/>
        <v>0</v>
      </c>
      <c r="DQ74" s="10">
        <v>0.2</v>
      </c>
      <c r="DR74" s="23">
        <f t="shared" si="86"/>
        <v>0.9</v>
      </c>
      <c r="DS74" s="23">
        <f t="shared" si="87"/>
        <v>0.2</v>
      </c>
      <c r="DT74" s="23">
        <f t="shared" si="88"/>
        <v>0</v>
      </c>
      <c r="DU74" s="7">
        <v>0.1</v>
      </c>
      <c r="DV74" s="6">
        <f t="shared" si="89"/>
        <v>4.4999999999999998E-2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>
        <f t="shared" si="62"/>
        <v>0</v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>
        <f t="shared" si="62"/>
        <v>0</v>
      </c>
      <c r="FY74" s="4">
        <f t="shared" si="62"/>
        <v>0</v>
      </c>
      <c r="FZ74" s="4" t="str">
        <f t="shared" si="62"/>
        <v/>
      </c>
      <c r="GA74" s="4">
        <f t="shared" si="62"/>
        <v>0</v>
      </c>
      <c r="GB74" s="4">
        <f t="shared" si="62"/>
        <v>0</v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23"/>
      <c r="C75" s="38" t="s">
        <v>137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23"/>
      <c r="DG75" s="38" t="s">
        <v>137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2444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>
        <f t="shared" si="85"/>
        <v>0</v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23"/>
      <c r="C76" s="38" t="s">
        <v>181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23"/>
      <c r="DG76" s="38" t="s">
        <v>181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2444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>
        <f t="shared" si="85"/>
        <v>0</v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24"/>
      <c r="C77" s="38" t="s">
        <v>182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24"/>
      <c r="DG77" s="38" t="s">
        <v>182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79" t="s">
        <v>184</v>
      </c>
      <c r="C78" s="38" t="s">
        <v>185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79" t="s">
        <v>184</v>
      </c>
      <c r="DG78" s="38" t="s">
        <v>185</v>
      </c>
      <c r="DH78" s="5">
        <f t="shared" si="78"/>
        <v>108</v>
      </c>
      <c r="DI78" s="39">
        <v>10</v>
      </c>
      <c r="DJ78" s="23">
        <f t="shared" si="79"/>
        <v>1080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1080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2.16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0.108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22" t="s">
        <v>186</v>
      </c>
      <c r="C79" s="81" t="s">
        <v>141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22" t="s">
        <v>186</v>
      </c>
      <c r="DG79" s="81" t="s">
        <v>141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24"/>
      <c r="C80" s="78" t="s">
        <v>128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24"/>
      <c r="DG80" s="78" t="s">
        <v>128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22" t="s">
        <v>187</v>
      </c>
      <c r="C81" s="78" t="s">
        <v>137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22" t="s">
        <v>187</v>
      </c>
      <c r="DG81" s="78" t="s">
        <v>137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23"/>
      <c r="C82" s="78" t="s">
        <v>129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23"/>
      <c r="DG82" s="78" t="s">
        <v>129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24"/>
      <c r="C83" s="78" t="s">
        <v>152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24"/>
      <c r="DG83" s="78" t="s">
        <v>152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22" t="s">
        <v>188</v>
      </c>
      <c r="C84" s="78" t="s">
        <v>182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22" t="s">
        <v>188</v>
      </c>
      <c r="DG84" s="78" t="s">
        <v>182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23"/>
      <c r="C85" s="78" t="s">
        <v>137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23"/>
      <c r="DG85" s="78" t="s">
        <v>137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23"/>
      <c r="C86" s="78" t="s">
        <v>152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23"/>
      <c r="DG86" s="78" t="s">
        <v>152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24"/>
      <c r="C87" s="78" t="s">
        <v>129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24"/>
      <c r="DG87" s="78" t="s">
        <v>129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22" t="s">
        <v>189</v>
      </c>
      <c r="C88" s="78" t="s">
        <v>182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22" t="s">
        <v>189</v>
      </c>
      <c r="DG88" s="78" t="s">
        <v>182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23"/>
      <c r="C89" s="78" t="s">
        <v>137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23"/>
      <c r="DG89" s="78" t="s">
        <v>137</v>
      </c>
      <c r="DH89" s="5">
        <f t="shared" si="78"/>
        <v>550</v>
      </c>
      <c r="DI89" s="24">
        <v>5.05</v>
      </c>
      <c r="DJ89" s="23">
        <f t="shared" si="79"/>
        <v>2777.5</v>
      </c>
      <c r="DK89" s="23">
        <f t="shared" si="80"/>
        <v>2975.4</v>
      </c>
      <c r="DL89" s="23">
        <f t="shared" si="81"/>
        <v>0</v>
      </c>
      <c r="DM89" s="23">
        <f t="shared" si="82"/>
        <v>0</v>
      </c>
      <c r="DN89" s="23">
        <f t="shared" si="83"/>
        <v>2777.5</v>
      </c>
      <c r="DO89" s="23">
        <f t="shared" si="84"/>
        <v>0</v>
      </c>
      <c r="DP89" s="23">
        <f t="shared" si="85"/>
        <v>0</v>
      </c>
      <c r="DQ89" s="10">
        <v>0.3</v>
      </c>
      <c r="DR89" s="23">
        <f t="shared" si="86"/>
        <v>8.3324999999999996</v>
      </c>
      <c r="DS89" s="23">
        <f t="shared" si="87"/>
        <v>0.3</v>
      </c>
      <c r="DT89" s="23">
        <f t="shared" si="88"/>
        <v>0</v>
      </c>
      <c r="DU89" s="7">
        <v>0.1</v>
      </c>
      <c r="DV89" s="6">
        <f t="shared" si="89"/>
        <v>0.27775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>
        <f t="shared" si="99"/>
        <v>0</v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>
        <f t="shared" si="99"/>
        <v>0</v>
      </c>
      <c r="FY89" s="4">
        <f t="shared" si="97"/>
        <v>0</v>
      </c>
      <c r="FZ89" s="4" t="str">
        <f t="shared" si="97"/>
        <v/>
      </c>
      <c r="GA89" s="4">
        <f t="shared" si="97"/>
        <v>0</v>
      </c>
      <c r="GB89" s="4">
        <f t="shared" si="97"/>
        <v>0</v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23"/>
      <c r="C90" s="78" t="s">
        <v>152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23"/>
      <c r="DG90" s="78" t="s">
        <v>152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24"/>
      <c r="C91" s="78" t="s">
        <v>129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24"/>
      <c r="DG91" s="78" t="s">
        <v>129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1">
        <v>30100029</v>
      </c>
      <c r="B92" s="122" t="s">
        <v>190</v>
      </c>
      <c r="C92" s="78" t="s">
        <v>128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22" t="s">
        <v>190</v>
      </c>
      <c r="DG92" s="78" t="s">
        <v>128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1">
        <v>30100022</v>
      </c>
      <c r="B93" s="123"/>
      <c r="C93" s="78" t="s">
        <v>129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23"/>
      <c r="DG93" s="78" t="s">
        <v>129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customHeight="1">
      <c r="A94" s="61">
        <v>30100026</v>
      </c>
      <c r="B94" s="123"/>
      <c r="C94" s="78" t="s">
        <v>126</v>
      </c>
      <c r="D94" s="5">
        <v>578</v>
      </c>
      <c r="E94" s="22">
        <v>5.08</v>
      </c>
      <c r="F94" s="23">
        <f t="shared" si="67"/>
        <v>2936.2400000000002</v>
      </c>
      <c r="G94" s="23">
        <f>+'[2]17'!$L$11</f>
        <v>3624</v>
      </c>
      <c r="H94" s="23">
        <f t="shared" si="92"/>
        <v>0</v>
      </c>
      <c r="I94" s="23">
        <f t="shared" si="93"/>
        <v>0</v>
      </c>
      <c r="J94" s="23">
        <f t="shared" si="70"/>
        <v>2936.2400000000002</v>
      </c>
      <c r="K94" s="23">
        <f t="shared" si="71"/>
        <v>0</v>
      </c>
      <c r="L94" s="23">
        <f t="shared" si="72"/>
        <v>0</v>
      </c>
      <c r="M94" s="10">
        <v>1</v>
      </c>
      <c r="N94" s="23">
        <f t="shared" si="73"/>
        <v>29.362400000000001</v>
      </c>
      <c r="O94" s="23">
        <f t="shared" si="74"/>
        <v>1</v>
      </c>
      <c r="P94" s="23">
        <f t="shared" si="75"/>
        <v>0</v>
      </c>
      <c r="Q94" s="7">
        <v>0.1</v>
      </c>
      <c r="R94" s="6">
        <f t="shared" si="76"/>
        <v>0.293624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8"/>
        <v>0</v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>
        <f t="shared" si="98"/>
        <v>0</v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>
        <f t="shared" si="98"/>
        <v>0</v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23"/>
      <c r="DG94" s="78" t="s">
        <v>126</v>
      </c>
      <c r="DH94" s="5">
        <f t="shared" si="78"/>
        <v>578</v>
      </c>
      <c r="DI94" s="24">
        <v>5.08</v>
      </c>
      <c r="DJ94" s="23">
        <f t="shared" si="79"/>
        <v>2936.2400000000002</v>
      </c>
      <c r="DK94" s="23">
        <f t="shared" si="80"/>
        <v>3624</v>
      </c>
      <c r="DL94" s="23">
        <f t="shared" si="81"/>
        <v>0</v>
      </c>
      <c r="DM94" s="23">
        <f t="shared" si="82"/>
        <v>0</v>
      </c>
      <c r="DN94" s="23">
        <f t="shared" si="83"/>
        <v>2936.2400000000002</v>
      </c>
      <c r="DO94" s="23">
        <f t="shared" si="84"/>
        <v>0</v>
      </c>
      <c r="DP94" s="23">
        <f t="shared" si="85"/>
        <v>0</v>
      </c>
      <c r="DQ94" s="10">
        <v>1</v>
      </c>
      <c r="DR94" s="23">
        <f t="shared" si="86"/>
        <v>29.362400000000001</v>
      </c>
      <c r="DS94" s="23">
        <f t="shared" si="87"/>
        <v>1</v>
      </c>
      <c r="DT94" s="23">
        <f t="shared" si="88"/>
        <v>0</v>
      </c>
      <c r="DU94" s="7">
        <v>0.1</v>
      </c>
      <c r="DV94" s="6">
        <f t="shared" si="89"/>
        <v>0.293624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0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>
        <f t="shared" si="99"/>
        <v>0</v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>
        <f t="shared" si="99"/>
        <v>0</v>
      </c>
      <c r="FY94" s="4">
        <f t="shared" si="99"/>
        <v>0</v>
      </c>
      <c r="FZ94" s="4" t="str">
        <f t="shared" si="99"/>
        <v/>
      </c>
      <c r="GA94" s="4">
        <f t="shared" si="99"/>
        <v>0</v>
      </c>
      <c r="GB94" s="4">
        <f t="shared" si="99"/>
        <v>0</v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23"/>
      <c r="C95" s="78" t="s">
        <v>156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23"/>
      <c r="DG95" s="78" t="s">
        <v>156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23"/>
      <c r="C96" s="78" t="s">
        <v>135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23"/>
      <c r="DG96" s="78" t="s">
        <v>135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23"/>
      <c r="C97" s="78" t="s">
        <v>191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23"/>
      <c r="DG97" s="78" t="s">
        <v>191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1">
        <v>30100023</v>
      </c>
      <c r="B98" s="123"/>
      <c r="C98" s="78" t="s">
        <v>152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23"/>
      <c r="DG98" s="78" t="s">
        <v>152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24"/>
      <c r="C99" s="78" t="s">
        <v>137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24"/>
      <c r="DG99" s="78" t="s">
        <v>137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22" t="s">
        <v>192</v>
      </c>
      <c r="C100" s="29" t="s">
        <v>155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22" t="s">
        <v>192</v>
      </c>
      <c r="DG100" s="29" t="s">
        <v>155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23"/>
      <c r="C101" s="78" t="s">
        <v>152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23"/>
      <c r="DG101" s="78" t="s">
        <v>152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23"/>
      <c r="C102" s="29" t="s">
        <v>193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23"/>
      <c r="DG102" s="29" t="s">
        <v>193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24"/>
      <c r="C103" s="29" t="s">
        <v>135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24"/>
      <c r="DG103" s="29" t="s">
        <v>135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22" t="s">
        <v>194</v>
      </c>
      <c r="C104" s="29" t="s">
        <v>157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22" t="s">
        <v>194</v>
      </c>
      <c r="DG104" s="29" t="s">
        <v>157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23"/>
      <c r="C105" s="29" t="s">
        <v>195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23"/>
      <c r="DG105" s="29" t="s">
        <v>195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23"/>
      <c r="C106" s="29" t="s">
        <v>196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23"/>
      <c r="DG106" s="29" t="s">
        <v>196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24"/>
      <c r="C107" s="29" t="s">
        <v>197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24"/>
      <c r="DG107" s="29" t="s">
        <v>197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22" t="s">
        <v>198</v>
      </c>
      <c r="C108" s="29" t="s">
        <v>157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22" t="s">
        <v>198</v>
      </c>
      <c r="DG108" s="29" t="s">
        <v>157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23"/>
      <c r="C109" s="29" t="s">
        <v>195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23"/>
      <c r="DG109" s="29" t="s">
        <v>195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23"/>
      <c r="C110" s="29" t="s">
        <v>196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23"/>
      <c r="DG110" s="29" t="s">
        <v>196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24"/>
      <c r="C111" s="29" t="s">
        <v>197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24"/>
      <c r="DG111" s="29" t="s">
        <v>197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22" t="s">
        <v>199</v>
      </c>
      <c r="C112" s="29" t="s">
        <v>200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22" t="s">
        <v>199</v>
      </c>
      <c r="DG112" s="29" t="s">
        <v>200</v>
      </c>
      <c r="DH112" s="5">
        <f t="shared" si="78"/>
        <v>316</v>
      </c>
      <c r="DI112" s="22">
        <v>5.05</v>
      </c>
      <c r="DJ112" s="23">
        <f t="shared" si="79"/>
        <v>1595.8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1595.8</v>
      </c>
      <c r="DO112" s="23">
        <f t="shared" si="84"/>
        <v>0</v>
      </c>
      <c r="DP112" s="23" t="str">
        <f t="shared" si="85"/>
        <v/>
      </c>
      <c r="DQ112" s="3">
        <v>0.4</v>
      </c>
      <c r="DR112" s="23">
        <f t="shared" si="86"/>
        <v>6.3832000000000004</v>
      </c>
      <c r="DS112" s="23" t="str">
        <f t="shared" si="87"/>
        <v/>
      </c>
      <c r="DT112" s="23">
        <f t="shared" si="88"/>
        <v>0</v>
      </c>
      <c r="DU112" s="2">
        <v>0.1</v>
      </c>
      <c r="DV112" s="6">
        <f t="shared" si="89"/>
        <v>0.15958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>
        <f t="shared" si="111"/>
        <v>0</v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>
        <f t="shared" si="111"/>
        <v>0</v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>
        <f t="shared" si="111"/>
        <v>0</v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24"/>
      <c r="C113" s="29" t="s">
        <v>172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24"/>
      <c r="DG113" s="29" t="s">
        <v>172</v>
      </c>
      <c r="DH113" s="5">
        <f t="shared" si="78"/>
        <v>753</v>
      </c>
      <c r="DI113" s="22">
        <v>5.05</v>
      </c>
      <c r="DJ113" s="23">
        <f t="shared" si="79"/>
        <v>3802.65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3802.65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15.210600000000001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0.38026500000000002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>
        <f t="shared" si="111"/>
        <v>0</v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>
        <f t="shared" si="111"/>
        <v>0</v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>
        <f t="shared" si="111"/>
        <v>0</v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22" t="s">
        <v>201</v>
      </c>
      <c r="C114" s="29" t="s">
        <v>177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22" t="s">
        <v>201</v>
      </c>
      <c r="DG114" s="29" t="s">
        <v>177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23"/>
      <c r="C115" s="29" t="s">
        <v>143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23"/>
      <c r="DG115" s="29" t="s">
        <v>143</v>
      </c>
      <c r="DH115" s="5">
        <f t="shared" si="78"/>
        <v>251</v>
      </c>
      <c r="DI115" s="22">
        <v>5.05</v>
      </c>
      <c r="DJ115" s="23">
        <f t="shared" si="79"/>
        <v>1267.55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1267.55</v>
      </c>
      <c r="DO115" s="23">
        <f t="shared" si="84"/>
        <v>0</v>
      </c>
      <c r="DP115" s="23" t="str">
        <f t="shared" si="85"/>
        <v/>
      </c>
      <c r="DQ115" s="3">
        <v>0.8</v>
      </c>
      <c r="DR115" s="23">
        <f t="shared" si="86"/>
        <v>10.1404</v>
      </c>
      <c r="DS115" s="23" t="str">
        <f t="shared" si="87"/>
        <v/>
      </c>
      <c r="DT115" s="23">
        <f t="shared" si="88"/>
        <v>0</v>
      </c>
      <c r="DU115" s="2">
        <v>0.1</v>
      </c>
      <c r="DV115" s="6">
        <f t="shared" si="89"/>
        <v>0.12675500000000001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>
        <f t="shared" si="111"/>
        <v>0</v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>
        <f t="shared" si="111"/>
        <v>0</v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>
        <f t="shared" si="111"/>
        <v>0</v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24"/>
      <c r="C116" s="29" t="s">
        <v>202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24"/>
      <c r="DG116" s="29" t="s">
        <v>202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22" t="s">
        <v>203</v>
      </c>
      <c r="C117" s="29" t="s">
        <v>177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22" t="s">
        <v>203</v>
      </c>
      <c r="DG117" s="29" t="s">
        <v>177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23"/>
      <c r="C118" s="29" t="s">
        <v>155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23"/>
      <c r="DG118" s="29" t="s">
        <v>155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24"/>
      <c r="C119" s="29" t="s">
        <v>202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24"/>
      <c r="DG119" s="29" t="s">
        <v>202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22" t="s">
        <v>204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22" t="s">
        <v>204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23"/>
      <c r="C121" s="29" t="s">
        <v>205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23"/>
      <c r="DG121" s="29" t="s">
        <v>205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24"/>
      <c r="C122" s="29" t="s">
        <v>134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24"/>
      <c r="DG122" s="29" t="s">
        <v>134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22" t="s">
        <v>206</v>
      </c>
      <c r="C123" s="29" t="s">
        <v>161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22" t="s">
        <v>206</v>
      </c>
      <c r="DG123" s="29" t="s">
        <v>161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23"/>
      <c r="C124" s="29" t="s">
        <v>135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23"/>
      <c r="DG124" s="29" t="s">
        <v>135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23"/>
      <c r="C125" s="29" t="s">
        <v>177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23"/>
      <c r="DG125" s="29" t="s">
        <v>177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24"/>
      <c r="C126" s="29" t="s">
        <v>207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24"/>
      <c r="DG126" s="29" t="s">
        <v>207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22" t="s">
        <v>208</v>
      </c>
      <c r="C127" s="29" t="s">
        <v>209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22" t="s">
        <v>208</v>
      </c>
      <c r="DG127" s="29" t="s">
        <v>209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23"/>
      <c r="C128" s="29" t="s">
        <v>210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23"/>
      <c r="DG128" s="29" t="s">
        <v>210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23"/>
      <c r="C129" s="29" t="s">
        <v>144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23"/>
      <c r="DG129" s="29" t="s">
        <v>144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24"/>
      <c r="C130" s="29" t="s">
        <v>207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24"/>
      <c r="DG130" s="29" t="s">
        <v>207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22" t="s">
        <v>211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22" t="s">
        <v>211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23"/>
      <c r="C132" s="29" t="s">
        <v>205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23"/>
      <c r="DG132" s="29" t="s">
        <v>205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24"/>
      <c r="C133" s="29" t="s">
        <v>134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24"/>
      <c r="DG133" s="29" t="s">
        <v>134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22" t="s">
        <v>212</v>
      </c>
      <c r="C134" s="29" t="s">
        <v>155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22" t="s">
        <v>212</v>
      </c>
      <c r="DG134" s="29" t="s">
        <v>155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24"/>
      <c r="C135" s="29" t="s">
        <v>135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24"/>
      <c r="DG135" s="29" t="s">
        <v>135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22" t="s">
        <v>213</v>
      </c>
      <c r="C136" s="29" t="s">
        <v>134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22" t="s">
        <v>213</v>
      </c>
      <c r="DG136" s="29" t="s">
        <v>134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23"/>
      <c r="C137" s="29" t="s">
        <v>123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23"/>
      <c r="DG137" s="29" t="s">
        <v>123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23"/>
      <c r="C138" s="29" t="s">
        <v>155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23"/>
      <c r="DG138" s="29" t="s">
        <v>155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24"/>
      <c r="C139" s="29" t="s">
        <v>214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24"/>
      <c r="DG139" s="29" t="s">
        <v>214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1">
        <v>30700017</v>
      </c>
      <c r="B140" s="30" t="s">
        <v>215</v>
      </c>
      <c r="C140" s="30" t="s">
        <v>216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215</v>
      </c>
      <c r="DG140" s="30" t="s">
        <v>216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1">
        <v>30700016</v>
      </c>
      <c r="B141" s="30" t="s">
        <v>217</v>
      </c>
      <c r="C141" s="30" t="s">
        <v>218</v>
      </c>
      <c r="D141" s="5">
        <v>178</v>
      </c>
      <c r="E141" s="22">
        <v>7.69</v>
      </c>
      <c r="F141" s="23">
        <f t="shared" si="124"/>
        <v>1368.8200000000002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1368.8200000000002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2.7376400000000007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0.13688200000000003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217</v>
      </c>
      <c r="DG141" s="30" t="s">
        <v>218</v>
      </c>
      <c r="DH141" s="5">
        <f t="shared" si="132"/>
        <v>178</v>
      </c>
      <c r="DI141" s="24">
        <v>7.69</v>
      </c>
      <c r="DJ141" s="23">
        <f t="shared" si="133"/>
        <v>1368.8200000000002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1368.8200000000002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2.7376400000000007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0.13688200000000003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219</v>
      </c>
      <c r="C142" s="30" t="s">
        <v>58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219</v>
      </c>
      <c r="DG142" s="30" t="s">
        <v>58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59</v>
      </c>
      <c r="C143" s="30" t="s">
        <v>60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59</v>
      </c>
      <c r="DG143" s="30" t="s">
        <v>60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220</v>
      </c>
      <c r="C144" s="30" t="s">
        <v>61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220</v>
      </c>
      <c r="DG144" s="30" t="s">
        <v>61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221</v>
      </c>
      <c r="C145" s="30" t="s">
        <v>61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221</v>
      </c>
      <c r="DG145" s="30" t="s">
        <v>61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222</v>
      </c>
      <c r="C146" s="30" t="s">
        <v>61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222</v>
      </c>
      <c r="DG146" s="30" t="s">
        <v>61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223</v>
      </c>
      <c r="C147" s="30" t="s">
        <v>224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223</v>
      </c>
      <c r="DG147" s="30" t="s">
        <v>224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225</v>
      </c>
      <c r="C148" s="30" t="s">
        <v>62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225</v>
      </c>
      <c r="DG148" s="30" t="s">
        <v>62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226</v>
      </c>
      <c r="C149" s="30" t="s">
        <v>62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226</v>
      </c>
      <c r="DG149" s="30" t="s">
        <v>62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0" t="s">
        <v>227</v>
      </c>
      <c r="C150" s="29" t="s">
        <v>228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0" t="s">
        <v>227</v>
      </c>
      <c r="DG150" s="29" t="s">
        <v>228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0" t="s">
        <v>229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0" t="s">
        <v>229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1707</v>
      </c>
      <c r="E152" s="43"/>
      <c r="F152" s="44">
        <f>SUM(F4:F151)</f>
        <v>9088.59</v>
      </c>
      <c r="G152" s="44">
        <f t="shared" ref="G152:J152" si="155">SUM(G4:G151)</f>
        <v>15400.12</v>
      </c>
      <c r="H152" s="44">
        <f t="shared" si="155"/>
        <v>9.6999999999999993</v>
      </c>
      <c r="I152" s="44">
        <f t="shared" si="155"/>
        <v>0</v>
      </c>
      <c r="J152" s="44">
        <f t="shared" si="155"/>
        <v>9098.2900000000009</v>
      </c>
      <c r="K152" s="44">
        <f>IF(ISERROR(H152/J152*100),"0",(H152/J152*100))</f>
        <v>0.10661344054761937</v>
      </c>
      <c r="L152" s="44">
        <f>IF(ISERROR(I152/G152*100),"0",(I152/G152*100))</f>
        <v>0</v>
      </c>
      <c r="M152" s="45">
        <f>IF(ISERROR(N152/J152*100),"",(N152/J152*100))</f>
        <v>0.46068233701058109</v>
      </c>
      <c r="N152" s="44">
        <f>SUM(N4:N151)</f>
        <v>41.914214999999999</v>
      </c>
      <c r="O152" s="44">
        <f>IF(ISERROR(M152-K152-L152),"0",(M152-K152-L152))</f>
        <v>0.35406889646296169</v>
      </c>
      <c r="P152" s="44">
        <f>(S152+T152+U152+V152+W152+X152+Y152+Z152+AA152)/J152*1000</f>
        <v>0</v>
      </c>
      <c r="Q152" s="46">
        <f>IF(ISERROR(R152/J152*1000),"",(R152/J152*1000))</f>
        <v>0.1186863685373845</v>
      </c>
      <c r="R152" s="44">
        <f>SUM(R4:R151)</f>
        <v>1.0798430000000001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0</v>
      </c>
      <c r="AC152" s="44">
        <f t="shared" si="156"/>
        <v>9.6999999999999993</v>
      </c>
      <c r="AD152" s="44">
        <f t="shared" si="156"/>
        <v>0</v>
      </c>
      <c r="AE152" s="44">
        <f t="shared" si="156"/>
        <v>0</v>
      </c>
      <c r="AF152" s="44">
        <f t="shared" si="156"/>
        <v>0</v>
      </c>
      <c r="AG152" s="44">
        <f t="shared" si="156"/>
        <v>0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0</v>
      </c>
      <c r="BQ152" s="47">
        <f t="shared" ref="BQ152:CO152" si="157">IF(ISERROR(AC152/$J$152*100),"",(AC152/$J$152*100))</f>
        <v>0.10661344054761937</v>
      </c>
      <c r="BR152" s="47">
        <f t="shared" si="157"/>
        <v>0</v>
      </c>
      <c r="BS152" s="47">
        <f t="shared" si="157"/>
        <v>0</v>
      </c>
      <c r="BT152" s="47">
        <f t="shared" si="157"/>
        <v>0</v>
      </c>
      <c r="BU152" s="47">
        <f t="shared" si="157"/>
        <v>0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4951</v>
      </c>
      <c r="DI152" s="40"/>
      <c r="DJ152" s="40">
        <f>SUM(DJ4:DJ151)</f>
        <v>26215.98</v>
      </c>
      <c r="DK152" s="40">
        <f>SUM(DK4:DK151)</f>
        <v>33337.589999999997</v>
      </c>
      <c r="DL152" s="40">
        <f t="shared" ref="DL152:DN152" si="172">SUM(DL4:DL151)</f>
        <v>9.6999999999999993</v>
      </c>
      <c r="DM152" s="40">
        <f t="shared" si="172"/>
        <v>0</v>
      </c>
      <c r="DN152" s="40">
        <f t="shared" si="172"/>
        <v>26225.68</v>
      </c>
      <c r="DO152" s="40">
        <f>IF(ISERROR(DL152/DN152*100),"",(DL152/DN152*100))</f>
        <v>3.6986648201304977E-2</v>
      </c>
      <c r="DP152" s="40">
        <f>IF(ISERROR(DM152/DK152*100),"",(DM152/DK152*100))</f>
        <v>0</v>
      </c>
      <c r="DQ152" s="41">
        <f>IF(ISERROR(DR152/DN152*100),"",(DR152/DN152*100))</f>
        <v>0.48078393010209847</v>
      </c>
      <c r="DR152" s="40">
        <f>SUM(DR4:DR151)</f>
        <v>126.08885500000001</v>
      </c>
      <c r="DS152" s="40">
        <f>IF(ISERROR(DQ152-DO152-DP152),"",(DQ152-DO152-DP152))</f>
        <v>0.44379728190079348</v>
      </c>
      <c r="DT152" s="40">
        <f t="shared" si="142"/>
        <v>0.11439169546795354</v>
      </c>
      <c r="DU152" s="42">
        <f>IF(ISERROR(DV152/DN152*1000),"",(DV152/DN152*1000))</f>
        <v>0.2542992593519024</v>
      </c>
      <c r="DV152" s="40">
        <f>SUM(DV4:DV151)</f>
        <v>6.6691709999999995</v>
      </c>
      <c r="DW152" s="40">
        <f>SUM(DW4:DW151)</f>
        <v>3</v>
      </c>
      <c r="DX152" s="40">
        <f t="shared" ref="DX152:FS152" si="173">SUM(DX4:DX151)</f>
        <v>0</v>
      </c>
      <c r="DY152" s="40">
        <f t="shared" si="173"/>
        <v>0</v>
      </c>
      <c r="DZ152" s="40">
        <f t="shared" si="173"/>
        <v>0</v>
      </c>
      <c r="EA152" s="40">
        <f t="shared" si="173"/>
        <v>0</v>
      </c>
      <c r="EB152" s="40">
        <f t="shared" si="173"/>
        <v>0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0</v>
      </c>
      <c r="EG152" s="40">
        <f t="shared" si="173"/>
        <v>9.6999999999999993</v>
      </c>
      <c r="EH152" s="40">
        <f t="shared" si="173"/>
        <v>0</v>
      </c>
      <c r="EI152" s="40">
        <f t="shared" si="173"/>
        <v>0</v>
      </c>
      <c r="EJ152" s="40">
        <f t="shared" si="173"/>
        <v>0</v>
      </c>
      <c r="EK152" s="40">
        <f t="shared" si="173"/>
        <v>0</v>
      </c>
      <c r="EL152" s="40">
        <f t="shared" si="173"/>
        <v>0</v>
      </c>
      <c r="EM152" s="40">
        <f t="shared" si="173"/>
        <v>0</v>
      </c>
      <c r="EN152" s="40">
        <f t="shared" si="173"/>
        <v>0</v>
      </c>
      <c r="EO152" s="40">
        <f t="shared" si="173"/>
        <v>0</v>
      </c>
      <c r="EP152" s="40">
        <f t="shared" si="173"/>
        <v>0</v>
      </c>
      <c r="EQ152" s="40">
        <f t="shared" si="173"/>
        <v>0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0</v>
      </c>
      <c r="FU152" s="45">
        <f t="shared" si="153"/>
        <v>26225.68</v>
      </c>
      <c r="FV152" s="45" t="str">
        <f t="shared" si="153"/>
        <v/>
      </c>
      <c r="FW152" s="45">
        <f t="shared" si="153"/>
        <v>0</v>
      </c>
      <c r="FX152" s="45">
        <f t="shared" si="153"/>
        <v>0</v>
      </c>
      <c r="FY152" s="45">
        <f t="shared" si="153"/>
        <v>0</v>
      </c>
      <c r="FZ152" s="45">
        <f t="shared" si="153"/>
        <v>0</v>
      </c>
      <c r="GA152" s="45">
        <f t="shared" si="153"/>
        <v>0</v>
      </c>
      <c r="GB152" s="45">
        <f t="shared" si="153"/>
        <v>0</v>
      </c>
      <c r="GC152" s="45">
        <f t="shared" si="153"/>
        <v>0</v>
      </c>
      <c r="GD152" s="45" t="str">
        <f t="shared" si="153"/>
        <v/>
      </c>
      <c r="GE152" s="45" t="str">
        <f t="shared" si="153"/>
        <v/>
      </c>
      <c r="GF152" s="45" t="str">
        <f t="shared" si="153"/>
        <v/>
      </c>
      <c r="GG152" s="45" t="str">
        <f t="shared" si="151"/>
        <v/>
      </c>
      <c r="GH152" s="45" t="str">
        <f t="shared" si="151"/>
        <v/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 t="str">
        <f t="shared" si="149"/>
        <v/>
      </c>
      <c r="GM152" s="45">
        <f t="shared" si="149"/>
        <v>0</v>
      </c>
      <c r="GN152" s="45" t="str">
        <f t="shared" si="149"/>
        <v/>
      </c>
      <c r="GO152" s="45" t="str">
        <f t="shared" si="149"/>
        <v/>
      </c>
      <c r="GP152" s="45" t="str">
        <f t="shared" si="149"/>
        <v/>
      </c>
      <c r="GQ152" s="45" t="str">
        <f t="shared" si="149"/>
        <v/>
      </c>
      <c r="GR152" s="45" t="str">
        <f t="shared" si="149"/>
        <v/>
      </c>
      <c r="GS152" s="45" t="str">
        <f t="shared" si="149"/>
        <v/>
      </c>
      <c r="GT152" s="45" t="str">
        <f t="shared" si="149"/>
        <v/>
      </c>
      <c r="GU152" s="45" t="str">
        <f t="shared" si="149"/>
        <v/>
      </c>
      <c r="GV152" s="45" t="str">
        <f t="shared" si="149"/>
        <v/>
      </c>
      <c r="GW152" s="45" t="str">
        <f t="shared" si="149"/>
        <v/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 t="str">
        <f t="shared" si="106"/>
        <v/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3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02" t="s">
        <v>230</v>
      </c>
      <c r="B156" s="102"/>
      <c r="C156" s="102"/>
      <c r="D156" s="102"/>
      <c r="BN156" t="s">
        <v>70</v>
      </c>
      <c r="DW156" s="34" t="s">
        <v>12</v>
      </c>
      <c r="DX156" s="73">
        <f>+DW152</f>
        <v>3</v>
      </c>
      <c r="DY156" s="56">
        <f>+DX156/DW153</f>
        <v>1</v>
      </c>
      <c r="EA156" s="74" t="s">
        <v>231</v>
      </c>
      <c r="EB156" s="74" t="s">
        <v>232</v>
      </c>
      <c r="EC156" s="74" t="s">
        <v>233</v>
      </c>
      <c r="ED156" s="74" t="s">
        <v>234</v>
      </c>
      <c r="EE156" s="74" t="s">
        <v>235</v>
      </c>
      <c r="EF156" s="74" t="s">
        <v>236</v>
      </c>
    </row>
    <row r="157" spans="1:215" s="33" customFormat="1" ht="26.25" customHeight="1">
      <c r="A157" s="103" t="s">
        <v>72</v>
      </c>
      <c r="B157" s="105" t="s">
        <v>0</v>
      </c>
      <c r="C157" s="107" t="s">
        <v>1</v>
      </c>
      <c r="D157" s="109" t="s">
        <v>2</v>
      </c>
      <c r="E157" s="111" t="s">
        <v>3</v>
      </c>
      <c r="F157" s="113" t="s">
        <v>73</v>
      </c>
      <c r="G157" s="113" t="s">
        <v>74</v>
      </c>
      <c r="H157" s="115" t="s">
        <v>75</v>
      </c>
      <c r="I157" s="115" t="s">
        <v>76</v>
      </c>
      <c r="J157" s="115" t="s">
        <v>4</v>
      </c>
      <c r="K157" s="132" t="s">
        <v>77</v>
      </c>
      <c r="L157" s="120" t="s">
        <v>78</v>
      </c>
      <c r="M157" s="134" t="s">
        <v>5</v>
      </c>
      <c r="N157" s="136" t="s">
        <v>6</v>
      </c>
      <c r="O157" s="113" t="s">
        <v>7</v>
      </c>
      <c r="P157" s="120" t="s">
        <v>10</v>
      </c>
      <c r="Q157" s="125" t="s">
        <v>9</v>
      </c>
      <c r="R157" s="127" t="s">
        <v>8</v>
      </c>
      <c r="S157" s="129" t="s">
        <v>11</v>
      </c>
      <c r="T157" s="130"/>
      <c r="U157" s="130"/>
      <c r="V157" s="130"/>
      <c r="W157" s="130"/>
      <c r="X157" s="130"/>
      <c r="Y157" s="130"/>
      <c r="Z157" s="130"/>
      <c r="AA157" s="131"/>
      <c r="AB157" s="117" t="s">
        <v>79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80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9" t="s">
        <v>81</v>
      </c>
      <c r="BQ157" s="119"/>
      <c r="BR157" s="119"/>
      <c r="BS157" s="119"/>
      <c r="BT157" s="119"/>
      <c r="BU157" s="119"/>
      <c r="BV157" s="119"/>
      <c r="BW157" s="119"/>
      <c r="BX157" s="119"/>
      <c r="BY157" s="119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119"/>
      <c r="CJ157" s="119"/>
      <c r="CK157" s="119"/>
      <c r="CL157" s="119"/>
      <c r="CM157" s="119"/>
      <c r="CN157" s="119"/>
      <c r="CO157" s="119"/>
      <c r="CP157" s="119" t="s">
        <v>82</v>
      </c>
      <c r="CQ157" s="119"/>
      <c r="CR157" s="119"/>
      <c r="CS157" s="119"/>
      <c r="CT157" s="119"/>
      <c r="CU157" s="119"/>
      <c r="CV157" s="119"/>
      <c r="CW157" s="119"/>
      <c r="CX157" s="119"/>
      <c r="CY157" s="119"/>
      <c r="CZ157" s="119"/>
      <c r="DA157" s="119"/>
      <c r="DB157" s="119"/>
      <c r="DC157" s="119"/>
      <c r="DW157" s="34" t="s">
        <v>13</v>
      </c>
      <c r="DX157" s="73">
        <f>+DX152</f>
        <v>0</v>
      </c>
      <c r="DY157" s="56">
        <f>+DX157/DW153</f>
        <v>0</v>
      </c>
      <c r="EA157" s="59">
        <v>1</v>
      </c>
      <c r="EB157" s="59" t="s">
        <v>48</v>
      </c>
      <c r="EC157" s="74" t="s">
        <v>237</v>
      </c>
      <c r="ED157" s="23">
        <f>+DN152</f>
        <v>26225.68</v>
      </c>
      <c r="EE157" s="23">
        <f>+EG152</f>
        <v>9.6999999999999993</v>
      </c>
      <c r="EF157" s="60">
        <f>+EE157/ED157</f>
        <v>3.6986648201304975E-4</v>
      </c>
    </row>
    <row r="158" spans="1:215" s="33" customFormat="1" ht="36" customHeight="1">
      <c r="A158" s="104"/>
      <c r="B158" s="106"/>
      <c r="C158" s="108"/>
      <c r="D158" s="110"/>
      <c r="E158" s="112"/>
      <c r="F158" s="114"/>
      <c r="G158" s="114"/>
      <c r="H158" s="116"/>
      <c r="I158" s="116"/>
      <c r="J158" s="116"/>
      <c r="K158" s="133"/>
      <c r="L158" s="121"/>
      <c r="M158" s="135"/>
      <c r="N158" s="137"/>
      <c r="O158" s="114"/>
      <c r="P158" s="121"/>
      <c r="Q158" s="126"/>
      <c r="R158" s="128"/>
      <c r="S158" s="34" t="s">
        <v>12</v>
      </c>
      <c r="T158" s="34" t="s">
        <v>13</v>
      </c>
      <c r="U158" s="34" t="s">
        <v>83</v>
      </c>
      <c r="V158" s="34" t="s">
        <v>84</v>
      </c>
      <c r="W158" s="34" t="s">
        <v>85</v>
      </c>
      <c r="X158" s="34" t="s">
        <v>86</v>
      </c>
      <c r="Y158" s="34" t="s">
        <v>87</v>
      </c>
      <c r="Z158" s="34" t="s">
        <v>88</v>
      </c>
      <c r="AA158" s="34" t="s">
        <v>89</v>
      </c>
      <c r="AB158" s="35" t="s">
        <v>90</v>
      </c>
      <c r="AC158" s="25" t="s">
        <v>91</v>
      </c>
      <c r="AD158" s="25" t="s">
        <v>92</v>
      </c>
      <c r="AE158" s="25" t="s">
        <v>93</v>
      </c>
      <c r="AF158" s="35" t="s">
        <v>94</v>
      </c>
      <c r="AG158" s="25" t="s">
        <v>95</v>
      </c>
      <c r="AH158" s="25" t="s">
        <v>96</v>
      </c>
      <c r="AI158" s="35" t="s">
        <v>97</v>
      </c>
      <c r="AJ158" s="35" t="s">
        <v>98</v>
      </c>
      <c r="AK158" s="35" t="s">
        <v>99</v>
      </c>
      <c r="AL158" s="26" t="s">
        <v>100</v>
      </c>
      <c r="AM158" s="25" t="s">
        <v>101</v>
      </c>
      <c r="AN158" s="25" t="s">
        <v>102</v>
      </c>
      <c r="AO158" s="25" t="s">
        <v>103</v>
      </c>
      <c r="AP158" s="35" t="s">
        <v>104</v>
      </c>
      <c r="AQ158" s="36" t="s">
        <v>105</v>
      </c>
      <c r="AR158" s="35" t="s">
        <v>106</v>
      </c>
      <c r="AS158" s="35" t="s">
        <v>107</v>
      </c>
      <c r="AT158" s="35" t="s">
        <v>108</v>
      </c>
      <c r="AU158" s="35" t="s">
        <v>109</v>
      </c>
      <c r="AV158" s="25" t="s">
        <v>110</v>
      </c>
      <c r="AW158" s="25" t="s">
        <v>111</v>
      </c>
      <c r="AX158" s="25" t="s">
        <v>112</v>
      </c>
      <c r="AY158" s="25" t="s">
        <v>113</v>
      </c>
      <c r="AZ158" s="25" t="s">
        <v>114</v>
      </c>
      <c r="BA158" s="25" t="s">
        <v>115</v>
      </c>
      <c r="BB158" s="27" t="s">
        <v>91</v>
      </c>
      <c r="BC158" s="37" t="s">
        <v>92</v>
      </c>
      <c r="BD158" s="37" t="s">
        <v>93</v>
      </c>
      <c r="BE158" s="37" t="s">
        <v>116</v>
      </c>
      <c r="BF158" s="37" t="s">
        <v>102</v>
      </c>
      <c r="BG158" s="37" t="s">
        <v>94</v>
      </c>
      <c r="BH158" s="37" t="s">
        <v>96</v>
      </c>
      <c r="BI158" s="37" t="s">
        <v>117</v>
      </c>
      <c r="BJ158" s="37" t="s">
        <v>98</v>
      </c>
      <c r="BK158" s="37" t="s">
        <v>118</v>
      </c>
      <c r="BL158" s="37" t="s">
        <v>119</v>
      </c>
      <c r="BM158" s="37" t="s">
        <v>95</v>
      </c>
      <c r="BN158" s="37" t="s">
        <v>120</v>
      </c>
      <c r="BO158" s="37" t="s">
        <v>107</v>
      </c>
      <c r="BP158" s="35" t="s">
        <v>90</v>
      </c>
      <c r="BQ158" s="25" t="s">
        <v>91</v>
      </c>
      <c r="BR158" s="25" t="s">
        <v>92</v>
      </c>
      <c r="BS158" s="25" t="s">
        <v>93</v>
      </c>
      <c r="BT158" s="35" t="s">
        <v>94</v>
      </c>
      <c r="BU158" s="25" t="s">
        <v>95</v>
      </c>
      <c r="BV158" s="25" t="s">
        <v>96</v>
      </c>
      <c r="BW158" s="35" t="s">
        <v>97</v>
      </c>
      <c r="BX158" s="35" t="s">
        <v>98</v>
      </c>
      <c r="BY158" s="35" t="s">
        <v>99</v>
      </c>
      <c r="BZ158" s="26" t="s">
        <v>100</v>
      </c>
      <c r="CA158" s="25" t="s">
        <v>101</v>
      </c>
      <c r="CB158" s="25" t="s">
        <v>102</v>
      </c>
      <c r="CC158" s="25" t="s">
        <v>103</v>
      </c>
      <c r="CD158" s="35" t="s">
        <v>104</v>
      </c>
      <c r="CE158" s="36" t="s">
        <v>105</v>
      </c>
      <c r="CF158" s="35" t="s">
        <v>106</v>
      </c>
      <c r="CG158" s="35" t="s">
        <v>107</v>
      </c>
      <c r="CH158" s="35" t="s">
        <v>108</v>
      </c>
      <c r="CI158" s="35" t="s">
        <v>109</v>
      </c>
      <c r="CJ158" s="25" t="s">
        <v>110</v>
      </c>
      <c r="CK158" s="25" t="s">
        <v>111</v>
      </c>
      <c r="CL158" s="25" t="s">
        <v>112</v>
      </c>
      <c r="CM158" s="25" t="s">
        <v>113</v>
      </c>
      <c r="CN158" s="25" t="s">
        <v>114</v>
      </c>
      <c r="CO158" s="25" t="s">
        <v>115</v>
      </c>
      <c r="CP158" s="27" t="s">
        <v>91</v>
      </c>
      <c r="CQ158" s="37" t="s">
        <v>92</v>
      </c>
      <c r="CR158" s="37" t="s">
        <v>93</v>
      </c>
      <c r="CS158" s="37" t="s">
        <v>116</v>
      </c>
      <c r="CT158" s="37" t="s">
        <v>102</v>
      </c>
      <c r="CU158" s="37" t="s">
        <v>94</v>
      </c>
      <c r="CV158" s="37" t="s">
        <v>96</v>
      </c>
      <c r="CW158" s="37" t="s">
        <v>117</v>
      </c>
      <c r="CX158" s="37" t="s">
        <v>98</v>
      </c>
      <c r="CY158" s="37" t="s">
        <v>118</v>
      </c>
      <c r="CZ158" s="37" t="s">
        <v>119</v>
      </c>
      <c r="DA158" s="37" t="s">
        <v>95</v>
      </c>
      <c r="DB158" s="37" t="s">
        <v>120</v>
      </c>
      <c r="DC158" s="37" t="s">
        <v>107</v>
      </c>
      <c r="DW158" s="34" t="s">
        <v>46</v>
      </c>
      <c r="DX158" s="73">
        <f>+EA152</f>
        <v>0</v>
      </c>
      <c r="DY158" s="56">
        <f>+DX158/DW153</f>
        <v>0</v>
      </c>
      <c r="EA158" s="59">
        <v>2</v>
      </c>
      <c r="EB158" s="59" t="s">
        <v>49</v>
      </c>
      <c r="EC158" s="74" t="s">
        <v>55</v>
      </c>
      <c r="ED158" s="23">
        <f>+DN25+DN41+DN47+DN52+DN56+DN58+DN60</f>
        <v>0</v>
      </c>
      <c r="EE158" s="23">
        <f>+EJ152</f>
        <v>0</v>
      </c>
      <c r="EF158" s="60" t="e">
        <f>+EE158/ED158</f>
        <v>#DIV/0!</v>
      </c>
      <c r="EH158" s="57"/>
    </row>
    <row r="159" spans="1:215" s="33" customFormat="1" ht="15.75" hidden="1" customHeight="1">
      <c r="A159" s="61">
        <v>30501005</v>
      </c>
      <c r="B159" s="105" t="s">
        <v>122</v>
      </c>
      <c r="C159" s="83" t="s">
        <v>123</v>
      </c>
      <c r="D159" s="84"/>
      <c r="E159" s="62">
        <v>5.03</v>
      </c>
      <c r="F159" s="23">
        <f t="shared" ref="F159:F222" si="174">E159*D159</f>
        <v>0</v>
      </c>
      <c r="G159" s="82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238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56</v>
      </c>
      <c r="ED159" s="23">
        <f>+DN26+DN27+DN46+DN47+DN48+DN49</f>
        <v>2726.26</v>
      </c>
      <c r="EE159" s="23">
        <f>+EN152+EO152</f>
        <v>0</v>
      </c>
      <c r="EF159" s="60">
        <f t="shared" ref="EF159:EF163" si="185">+EE159/ED159</f>
        <v>0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06"/>
      <c r="C160" s="83" t="s">
        <v>124</v>
      </c>
      <c r="D160" s="84"/>
      <c r="E160" s="62">
        <v>5.03</v>
      </c>
      <c r="F160" s="23">
        <f t="shared" si="174"/>
        <v>0</v>
      </c>
      <c r="G160" s="82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0</v>
      </c>
      <c r="DY160" s="56">
        <f>+DX160/DW153</f>
        <v>0</v>
      </c>
      <c r="DZ160" s="1"/>
      <c r="EA160" s="59">
        <v>4</v>
      </c>
      <c r="EB160" s="59" t="s">
        <v>51</v>
      </c>
      <c r="EC160" s="74" t="s">
        <v>57</v>
      </c>
      <c r="ED160" s="23">
        <f>+DN52+DN53+DN54+DN55+DN56+DN57+DN58+DN59+DN60</f>
        <v>3095.65</v>
      </c>
      <c r="EE160" s="23">
        <f>+EQ152</f>
        <v>0</v>
      </c>
      <c r="EF160" s="60">
        <f t="shared" si="185"/>
        <v>0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22" t="s">
        <v>125</v>
      </c>
      <c r="C161" s="78" t="s">
        <v>126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3</v>
      </c>
      <c r="DY161" s="56">
        <f>+DX161/DW153</f>
        <v>1</v>
      </c>
      <c r="EA161" s="59">
        <v>5</v>
      </c>
      <c r="EB161" s="59" t="s">
        <v>52</v>
      </c>
      <c r="EC161" s="74" t="s">
        <v>237</v>
      </c>
      <c r="ED161" s="23">
        <f>+DN152</f>
        <v>26225.68</v>
      </c>
      <c r="EE161" s="23">
        <f>+EF152</f>
        <v>0</v>
      </c>
      <c r="EF161" s="60">
        <f t="shared" si="185"/>
        <v>0</v>
      </c>
    </row>
    <row r="162" spans="1:136" s="1" customFormat="1" ht="15.75" hidden="1" customHeight="1">
      <c r="A162" s="61">
        <v>30100014</v>
      </c>
      <c r="B162" s="123"/>
      <c r="C162" s="78" t="s">
        <v>128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239</v>
      </c>
      <c r="EC162" s="74" t="s">
        <v>237</v>
      </c>
      <c r="ED162" s="23">
        <f>+DN152</f>
        <v>26225.68</v>
      </c>
      <c r="EE162" s="23">
        <f>+DL152-EE157-EE158-EE159-EE160-EE161</f>
        <v>0</v>
      </c>
      <c r="EF162" s="60">
        <f>+EE162/ED162</f>
        <v>0</v>
      </c>
    </row>
    <row r="163" spans="1:136" s="1" customFormat="1" ht="15.75" hidden="1" customHeight="1">
      <c r="A163" s="61">
        <v>30100010</v>
      </c>
      <c r="B163" s="123"/>
      <c r="C163" s="78" t="s">
        <v>129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00" t="s">
        <v>240</v>
      </c>
      <c r="EC163" s="101"/>
      <c r="ED163" s="23">
        <f>+DN152</f>
        <v>26225.68</v>
      </c>
      <c r="EE163" s="23">
        <f>+DL152</f>
        <v>9.6999999999999993</v>
      </c>
      <c r="EF163" s="60">
        <f t="shared" si="185"/>
        <v>3.6986648201304975E-4</v>
      </c>
    </row>
    <row r="164" spans="1:136" s="1" customFormat="1" ht="15.75" hidden="1" customHeight="1">
      <c r="A164" s="61">
        <v>30100013</v>
      </c>
      <c r="B164" s="123"/>
      <c r="C164" s="78" t="s">
        <v>130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24"/>
      <c r="C165" s="78" t="s">
        <v>131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22" t="s">
        <v>132</v>
      </c>
      <c r="C166" s="78" t="s">
        <v>133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1">
        <v>30100017</v>
      </c>
      <c r="B167" s="123"/>
      <c r="C167" s="78" t="s">
        <v>134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1">
        <v>30100015</v>
      </c>
      <c r="B168" s="124"/>
      <c r="C168" s="78" t="s">
        <v>135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1">
        <v>30100031</v>
      </c>
      <c r="B169" s="138" t="s">
        <v>136</v>
      </c>
      <c r="C169" s="78" t="s">
        <v>131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1">
        <v>30100033</v>
      </c>
      <c r="B170" s="138"/>
      <c r="C170" s="78" t="s">
        <v>137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1">
        <v>30100062</v>
      </c>
      <c r="B171" s="138"/>
      <c r="C171" s="78" t="s">
        <v>138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1">
        <v>30100032</v>
      </c>
      <c r="B172" s="138"/>
      <c r="C172" s="78" t="s">
        <v>139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1">
        <v>30100035</v>
      </c>
      <c r="B173" s="122" t="s">
        <v>140</v>
      </c>
      <c r="C173" s="78" t="s">
        <v>139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1">
        <v>30100036</v>
      </c>
      <c r="B174" s="123"/>
      <c r="C174" s="78" t="s">
        <v>141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1">
        <v>30100034</v>
      </c>
      <c r="B175" s="124"/>
      <c r="C175" s="78" t="s">
        <v>129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1">
        <v>30100019</v>
      </c>
      <c r="B176" s="122" t="s">
        <v>142</v>
      </c>
      <c r="C176" s="78" t="s">
        <v>143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1">
        <v>30100020</v>
      </c>
      <c r="B177" s="123"/>
      <c r="C177" s="78" t="s">
        <v>144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1">
        <v>30100021</v>
      </c>
      <c r="B178" s="123"/>
      <c r="C178" s="78" t="s">
        <v>145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1">
        <v>30100018</v>
      </c>
      <c r="B179" s="124"/>
      <c r="C179" s="78" t="s">
        <v>124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1">
        <v>30100030</v>
      </c>
      <c r="B180" s="81" t="s">
        <v>146</v>
      </c>
      <c r="C180" s="78" t="s">
        <v>147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1">
        <v>30100038</v>
      </c>
      <c r="B181" s="138" t="s">
        <v>148</v>
      </c>
      <c r="C181" s="7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customHeight="1">
      <c r="A182" s="61">
        <v>30100037</v>
      </c>
      <c r="B182" s="138"/>
      <c r="C182" s="78" t="s">
        <v>15</v>
      </c>
      <c r="D182" s="5">
        <v>542</v>
      </c>
      <c r="E182" s="22">
        <v>5.03</v>
      </c>
      <c r="F182" s="23">
        <f t="shared" si="174"/>
        <v>2726.26</v>
      </c>
      <c r="G182" s="23">
        <f>+'[2]17'!$L$35</f>
        <v>3188.97</v>
      </c>
      <c r="H182" s="23">
        <f t="shared" si="186"/>
        <v>0</v>
      </c>
      <c r="I182" s="23">
        <f t="shared" si="187"/>
        <v>0</v>
      </c>
      <c r="J182" s="23">
        <f t="shared" si="177"/>
        <v>2726.26</v>
      </c>
      <c r="K182" s="23">
        <f t="shared" si="178"/>
        <v>0</v>
      </c>
      <c r="L182" s="23">
        <f t="shared" si="179"/>
        <v>0</v>
      </c>
      <c r="M182" s="10">
        <v>0.8</v>
      </c>
      <c r="N182" s="23">
        <f t="shared" si="188"/>
        <v>21.810080000000003</v>
      </c>
      <c r="O182" s="23">
        <f t="shared" si="189"/>
        <v>0.8</v>
      </c>
      <c r="P182" s="23">
        <f t="shared" si="180"/>
        <v>0</v>
      </c>
      <c r="Q182" s="7">
        <v>0.5</v>
      </c>
      <c r="R182" s="6">
        <f t="shared" si="181"/>
        <v>1.3631300000000002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>
        <f t="shared" si="191"/>
        <v>0</v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>
        <f t="shared" si="191"/>
        <v>0</v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>
        <f t="shared" si="191"/>
        <v>0</v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1">
        <v>30100040</v>
      </c>
      <c r="B183" s="139" t="s">
        <v>149</v>
      </c>
      <c r="C183" s="78" t="s">
        <v>150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1">
        <v>30100039</v>
      </c>
      <c r="B184" s="140"/>
      <c r="C184" s="78" t="s">
        <v>129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1">
        <v>30100042</v>
      </c>
      <c r="B185" s="140"/>
      <c r="C185" s="78" t="s">
        <v>141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1">
        <v>30100041</v>
      </c>
      <c r="B186" s="141"/>
      <c r="C186" s="78" t="s">
        <v>139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1">
        <v>30100046</v>
      </c>
      <c r="B187" s="122" t="s">
        <v>151</v>
      </c>
      <c r="C187" s="78" t="s">
        <v>130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1">
        <v>30100045</v>
      </c>
      <c r="B188" s="123"/>
      <c r="C188" s="78" t="s">
        <v>126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1">
        <v>30100044</v>
      </c>
      <c r="B189" s="123"/>
      <c r="C189" s="78" t="s">
        <v>141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1">
        <v>30100043</v>
      </c>
      <c r="B190" s="124"/>
      <c r="C190" s="78" t="s">
        <v>152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22" t="s">
        <v>153</v>
      </c>
      <c r="C191" s="78" t="s">
        <v>154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23"/>
      <c r="C192" s="78" t="s">
        <v>135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23"/>
      <c r="C193" s="78" t="s">
        <v>155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23"/>
      <c r="C194" s="78" t="s">
        <v>156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24"/>
      <c r="C195" s="78" t="s">
        <v>157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1">
        <v>30100048</v>
      </c>
      <c r="B196" s="122" t="s">
        <v>158</v>
      </c>
      <c r="C196" s="78" t="s">
        <v>137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1">
        <v>30100047</v>
      </c>
      <c r="B197" s="124"/>
      <c r="C197" s="78" t="s">
        <v>159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1">
        <v>30100064</v>
      </c>
      <c r="B198" s="79" t="s">
        <v>160</v>
      </c>
      <c r="C198" s="78" t="s">
        <v>161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 customHeight="1">
      <c r="A199" s="61">
        <v>30100049</v>
      </c>
      <c r="B199" s="122" t="s">
        <v>162</v>
      </c>
      <c r="C199" s="78" t="s">
        <v>163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1">
        <v>30100050</v>
      </c>
      <c r="B200" s="123"/>
      <c r="C200" s="78" t="s">
        <v>139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1">
        <v>30100051</v>
      </c>
      <c r="B201" s="122" t="s">
        <v>164</v>
      </c>
      <c r="C201" s="78" t="s">
        <v>139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1">
        <v>30100052</v>
      </c>
      <c r="B202" s="124"/>
      <c r="C202" s="78" t="s">
        <v>137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1">
        <v>30100001</v>
      </c>
      <c r="B203" s="123" t="s">
        <v>165</v>
      </c>
      <c r="C203" s="78" t="s">
        <v>152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1">
        <v>30100002</v>
      </c>
      <c r="B204" s="124"/>
      <c r="C204" s="78" t="s">
        <v>166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1">
        <v>30101068</v>
      </c>
      <c r="B205" s="123" t="s">
        <v>167</v>
      </c>
      <c r="C205" s="78" t="s">
        <v>128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1">
        <v>30101071</v>
      </c>
      <c r="B206" s="124"/>
      <c r="C206" s="7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1">
        <v>30200006</v>
      </c>
      <c r="B207" s="122" t="s">
        <v>168</v>
      </c>
      <c r="C207" s="78" t="s">
        <v>169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customHeight="1">
      <c r="A208" s="61">
        <v>30200005</v>
      </c>
      <c r="B208" s="124"/>
      <c r="C208" s="78" t="s">
        <v>163</v>
      </c>
      <c r="D208" s="5">
        <v>613</v>
      </c>
      <c r="E208" s="22">
        <v>5.05</v>
      </c>
      <c r="F208" s="23">
        <f t="shared" si="174"/>
        <v>3095.65</v>
      </c>
      <c r="G208" s="23">
        <f>+'[2]17'!$L$100</f>
        <v>2872.8</v>
      </c>
      <c r="H208" s="23">
        <f t="shared" si="186"/>
        <v>0</v>
      </c>
      <c r="I208" s="23">
        <f t="shared" si="187"/>
        <v>0</v>
      </c>
      <c r="J208" s="23">
        <f t="shared" si="177"/>
        <v>3095.65</v>
      </c>
      <c r="K208" s="23">
        <f t="shared" si="178"/>
        <v>0</v>
      </c>
      <c r="L208" s="23">
        <f t="shared" si="179"/>
        <v>0</v>
      </c>
      <c r="M208" s="10">
        <v>0.6</v>
      </c>
      <c r="N208" s="23">
        <f t="shared" si="188"/>
        <v>18.573899999999998</v>
      </c>
      <c r="O208" s="23">
        <f t="shared" si="189"/>
        <v>0.6</v>
      </c>
      <c r="P208" s="23">
        <f t="shared" si="180"/>
        <v>0.9691018041445254</v>
      </c>
      <c r="Q208" s="7">
        <v>1</v>
      </c>
      <c r="R208" s="6">
        <f t="shared" si="181"/>
        <v>3.09565</v>
      </c>
      <c r="S208" s="5">
        <v>3</v>
      </c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ref="BP208:CE271" si="198">IF(ISERROR(AB208/J208*100),"",(AB208/J208*100))</f>
        <v>0</v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>
        <f t="shared" si="197"/>
        <v>0</v>
      </c>
      <c r="BU208" s="4">
        <f t="shared" si="197"/>
        <v>0</v>
      </c>
      <c r="BV208" s="4">
        <f t="shared" si="197"/>
        <v>0</v>
      </c>
      <c r="BW208" s="4">
        <f t="shared" si="197"/>
        <v>0</v>
      </c>
      <c r="BX208" s="4">
        <f t="shared" si="197"/>
        <v>0</v>
      </c>
      <c r="BY208" s="4">
        <f t="shared" si="197"/>
        <v>0</v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22" t="s">
        <v>170</v>
      </c>
      <c r="C209" s="78" t="s">
        <v>171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24"/>
      <c r="C210" s="78" t="s">
        <v>172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81" t="s">
        <v>173</v>
      </c>
      <c r="C211" s="78" t="s">
        <v>169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1">
        <v>30100007</v>
      </c>
      <c r="B212" s="122" t="s">
        <v>174</v>
      </c>
      <c r="C212" s="78" t="s">
        <v>163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24"/>
      <c r="C213" s="78" t="s">
        <v>169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122" t="s">
        <v>175</v>
      </c>
      <c r="C214" s="78" t="s">
        <v>163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24"/>
      <c r="C215" s="78" t="s">
        <v>169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22" t="s">
        <v>176</v>
      </c>
      <c r="C216" s="78" t="s">
        <v>137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23"/>
      <c r="C217" s="78" t="s">
        <v>152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23"/>
      <c r="C218" s="81" t="s">
        <v>129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24"/>
      <c r="C219" s="81" t="s">
        <v>177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22" t="s">
        <v>178</v>
      </c>
      <c r="C220" s="78" t="s">
        <v>128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24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42" t="s">
        <v>179</v>
      </c>
      <c r="C222" s="78" t="s">
        <v>137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43"/>
      <c r="C223" s="78" t="s">
        <v>155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44"/>
      <c r="C224" s="78" t="s">
        <v>171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22" t="s">
        <v>180</v>
      </c>
      <c r="C225" s="38" t="s">
        <v>129</v>
      </c>
      <c r="D225" s="5"/>
      <c r="E225" s="53">
        <v>5.03</v>
      </c>
      <c r="F225" s="23">
        <f t="shared" si="200"/>
        <v>0</v>
      </c>
      <c r="G225" s="23">
        <f>+'[2]17'!$L$67</f>
        <v>1957.5</v>
      </c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23"/>
      <c r="C226" s="38" t="s">
        <v>137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customHeight="1">
      <c r="A227" s="61">
        <v>30600003</v>
      </c>
      <c r="B227" s="123"/>
      <c r="C227" s="38" t="s">
        <v>181</v>
      </c>
      <c r="D227" s="5">
        <v>66</v>
      </c>
      <c r="E227" s="53">
        <v>5.03</v>
      </c>
      <c r="F227" s="23">
        <f t="shared" si="200"/>
        <v>331.98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331.98</v>
      </c>
      <c r="K227" s="23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0.66395999999999999</v>
      </c>
      <c r="O227" s="23">
        <f t="shared" si="210"/>
        <v>0.2</v>
      </c>
      <c r="P227" s="23">
        <f t="shared" si="204"/>
        <v>0</v>
      </c>
      <c r="Q227" s="7">
        <v>0.1</v>
      </c>
      <c r="R227" s="6">
        <f t="shared" si="205"/>
        <v>3.3197999999999998E-2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198"/>
        <v>0</v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>
        <f t="shared" si="198"/>
        <v>0</v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>
        <f t="shared" si="198"/>
        <v>0</v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24"/>
      <c r="C228" s="38" t="s">
        <v>182</v>
      </c>
      <c r="D228" s="5"/>
      <c r="E228" s="53">
        <v>5.03</v>
      </c>
      <c r="F228" s="23">
        <f t="shared" si="200"/>
        <v>0</v>
      </c>
      <c r="G228" s="23">
        <f>+'[2]17'!$L$68</f>
        <v>1566</v>
      </c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customHeight="1">
      <c r="A229" s="61">
        <v>30600006</v>
      </c>
      <c r="B229" s="122" t="s">
        <v>183</v>
      </c>
      <c r="C229" s="38" t="s">
        <v>129</v>
      </c>
      <c r="D229" s="5">
        <v>45</v>
      </c>
      <c r="E229" s="53">
        <v>10</v>
      </c>
      <c r="F229" s="23">
        <f t="shared" si="200"/>
        <v>450</v>
      </c>
      <c r="G229" s="23">
        <f>+'[2]17'!$L$72</f>
        <v>488.8</v>
      </c>
      <c r="H229" s="23">
        <f t="shared" si="207"/>
        <v>0</v>
      </c>
      <c r="I229" s="23">
        <f t="shared" si="208"/>
        <v>0</v>
      </c>
      <c r="J229" s="23">
        <f t="shared" si="201"/>
        <v>450</v>
      </c>
      <c r="K229" s="23">
        <f t="shared" si="202"/>
        <v>0</v>
      </c>
      <c r="L229" s="23">
        <f t="shared" si="203"/>
        <v>0</v>
      </c>
      <c r="M229" s="10">
        <v>0.2</v>
      </c>
      <c r="N229" s="23">
        <f t="shared" si="209"/>
        <v>0.9</v>
      </c>
      <c r="O229" s="23">
        <f t="shared" si="210"/>
        <v>0.2</v>
      </c>
      <c r="P229" s="23">
        <f t="shared" si="204"/>
        <v>0</v>
      </c>
      <c r="Q229" s="7">
        <v>0.1</v>
      </c>
      <c r="R229" s="6">
        <f t="shared" si="205"/>
        <v>4.4999999999999998E-2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>
        <f t="shared" si="198"/>
        <v>0</v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>
        <f t="shared" si="198"/>
        <v>0</v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>
        <f t="shared" si="198"/>
        <v>0</v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23"/>
      <c r="C230" s="38" t="s">
        <v>137</v>
      </c>
      <c r="D230" s="5"/>
      <c r="E230" s="53">
        <v>10</v>
      </c>
      <c r="F230" s="23">
        <f t="shared" si="200"/>
        <v>0</v>
      </c>
      <c r="G230" s="23">
        <f>+'[2]17'!$L$70</f>
        <v>2444</v>
      </c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23"/>
      <c r="C231" s="38" t="s">
        <v>181</v>
      </c>
      <c r="D231" s="5"/>
      <c r="E231" s="53">
        <v>10</v>
      </c>
      <c r="F231" s="23">
        <f t="shared" si="200"/>
        <v>0</v>
      </c>
      <c r="G231" s="23">
        <f>+'[2]17'!$L$71</f>
        <v>2444</v>
      </c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24"/>
      <c r="C232" s="38" t="s">
        <v>182</v>
      </c>
      <c r="D232" s="5"/>
      <c r="E232" s="53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79" t="s">
        <v>184</v>
      </c>
      <c r="C233" s="38" t="s">
        <v>185</v>
      </c>
      <c r="D233" s="5">
        <v>108</v>
      </c>
      <c r="E233" s="53">
        <v>10</v>
      </c>
      <c r="F233" s="23">
        <f t="shared" si="200"/>
        <v>1080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1080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2.16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0.108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1">
        <v>30400001</v>
      </c>
      <c r="B234" s="122" t="s">
        <v>186</v>
      </c>
      <c r="C234" s="81" t="s">
        <v>141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24"/>
      <c r="C235" s="78" t="s">
        <v>128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22" t="s">
        <v>187</v>
      </c>
      <c r="C236" s="78" t="s">
        <v>137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1">
        <v>30400006</v>
      </c>
      <c r="B237" s="123"/>
      <c r="C237" s="78" t="s">
        <v>129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1">
        <v>30400007</v>
      </c>
      <c r="B238" s="124"/>
      <c r="C238" s="78" t="s">
        <v>152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22" t="s">
        <v>188</v>
      </c>
      <c r="C239" s="78" t="s">
        <v>182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23"/>
      <c r="C240" s="78" t="s">
        <v>137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23"/>
      <c r="C241" s="78" t="s">
        <v>152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24"/>
      <c r="C242" s="78" t="s">
        <v>129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22" t="s">
        <v>189</v>
      </c>
      <c r="C243" s="78" t="s">
        <v>182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.75" customHeight="1">
      <c r="A244" s="61">
        <v>30400021</v>
      </c>
      <c r="B244" s="123"/>
      <c r="C244" s="78" t="s">
        <v>137</v>
      </c>
      <c r="D244" s="5">
        <v>550</v>
      </c>
      <c r="E244" s="22">
        <v>5.05</v>
      </c>
      <c r="F244" s="23">
        <f t="shared" si="200"/>
        <v>2777.5</v>
      </c>
      <c r="G244" s="23">
        <f>+'[2]17'!$L$122</f>
        <v>2975.4</v>
      </c>
      <c r="H244" s="23">
        <f t="shared" si="207"/>
        <v>0</v>
      </c>
      <c r="I244" s="23">
        <f t="shared" si="208"/>
        <v>0</v>
      </c>
      <c r="J244" s="23">
        <f t="shared" si="201"/>
        <v>2777.5</v>
      </c>
      <c r="K244" s="23">
        <f t="shared" si="202"/>
        <v>0</v>
      </c>
      <c r="L244" s="23">
        <f t="shared" si="203"/>
        <v>0</v>
      </c>
      <c r="M244" s="10">
        <v>0.3</v>
      </c>
      <c r="N244" s="23">
        <f t="shared" si="209"/>
        <v>8.3324999999999996</v>
      </c>
      <c r="O244" s="23">
        <f t="shared" si="210"/>
        <v>0.3</v>
      </c>
      <c r="P244" s="23">
        <f t="shared" si="204"/>
        <v>0</v>
      </c>
      <c r="Q244" s="7">
        <v>0.1</v>
      </c>
      <c r="R244" s="6">
        <f t="shared" si="205"/>
        <v>0.27775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>
        <f t="shared" si="213"/>
        <v>0</v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>
        <f t="shared" si="213"/>
        <v>0</v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>
        <f t="shared" si="212"/>
        <v>0</v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23"/>
      <c r="C245" s="78" t="s">
        <v>152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24"/>
      <c r="C246" s="78" t="s">
        <v>129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22" t="s">
        <v>190</v>
      </c>
      <c r="C247" s="78" t="s">
        <v>128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23"/>
      <c r="C248" s="78" t="s">
        <v>129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23"/>
      <c r="C249" s="78" t="s">
        <v>126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23"/>
      <c r="C250" s="78" t="s">
        <v>156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23"/>
      <c r="C251" s="78" t="s">
        <v>135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23"/>
      <c r="C252" s="78" t="s">
        <v>191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23"/>
      <c r="C253" s="78" t="s">
        <v>152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24"/>
      <c r="C254" s="78" t="s">
        <v>137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22" t="s">
        <v>192</v>
      </c>
      <c r="C255" s="29" t="s">
        <v>155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23"/>
      <c r="C256" s="78" t="s">
        <v>152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1">
        <v>30100057</v>
      </c>
      <c r="B257" s="123"/>
      <c r="C257" s="29" t="s">
        <v>193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1">
        <v>30100058</v>
      </c>
      <c r="B258" s="124"/>
      <c r="C258" s="29" t="s">
        <v>135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9">
        <v>30500001</v>
      </c>
      <c r="B259" s="122" t="s">
        <v>194</v>
      </c>
      <c r="C259" s="29" t="s">
        <v>157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9">
        <v>30500002</v>
      </c>
      <c r="B260" s="123"/>
      <c r="C260" s="29" t="s">
        <v>195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9">
        <v>30500003</v>
      </c>
      <c r="B261" s="123"/>
      <c r="C261" s="29" t="s">
        <v>196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9">
        <v>30500004</v>
      </c>
      <c r="B262" s="124"/>
      <c r="C262" s="29" t="s">
        <v>197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9">
        <v>30700005</v>
      </c>
      <c r="B263" s="122" t="s">
        <v>198</v>
      </c>
      <c r="C263" s="29" t="s">
        <v>157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69">
        <v>30700002</v>
      </c>
      <c r="B264" s="123"/>
      <c r="C264" s="29" t="s">
        <v>195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69">
        <v>30700003</v>
      </c>
      <c r="B265" s="123"/>
      <c r="C265" s="29" t="s">
        <v>196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69">
        <v>30700004</v>
      </c>
      <c r="B266" s="124"/>
      <c r="C266" s="29" t="s">
        <v>197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customHeight="1">
      <c r="A267" s="61">
        <v>30600009</v>
      </c>
      <c r="B267" s="122" t="s">
        <v>199</v>
      </c>
      <c r="C267" s="29" t="s">
        <v>200</v>
      </c>
      <c r="D267" s="5">
        <v>316</v>
      </c>
      <c r="E267" s="22">
        <v>5.05</v>
      </c>
      <c r="F267" s="23">
        <f t="shared" si="200"/>
        <v>1595.8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1595.8</v>
      </c>
      <c r="K267" s="23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6.3832000000000004</v>
      </c>
      <c r="O267" s="23">
        <f t="shared" si="210"/>
        <v>0.4</v>
      </c>
      <c r="P267" s="23">
        <f t="shared" si="204"/>
        <v>0</v>
      </c>
      <c r="Q267" s="2">
        <v>0.1</v>
      </c>
      <c r="R267" s="6">
        <f t="shared" si="205"/>
        <v>0.15958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15"/>
        <v>0</v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>
        <f t="shared" si="215"/>
        <v>0</v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>
        <f t="shared" si="215"/>
        <v>0</v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customHeight="1">
      <c r="A268" s="61">
        <v>30600010</v>
      </c>
      <c r="B268" s="124"/>
      <c r="C268" s="29" t="s">
        <v>172</v>
      </c>
      <c r="D268" s="5">
        <v>753</v>
      </c>
      <c r="E268" s="22">
        <v>5.05</v>
      </c>
      <c r="F268" s="23">
        <f t="shared" si="200"/>
        <v>3802.65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3802.65</v>
      </c>
      <c r="K268" s="23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15.210600000000001</v>
      </c>
      <c r="O268" s="23">
        <f t="shared" si="210"/>
        <v>0.4</v>
      </c>
      <c r="P268" s="23">
        <f t="shared" si="204"/>
        <v>0</v>
      </c>
      <c r="Q268" s="2">
        <v>0.1</v>
      </c>
      <c r="R268" s="6">
        <f t="shared" si="205"/>
        <v>0.38026500000000002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15"/>
        <v>0</v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>
        <f t="shared" si="215"/>
        <v>0</v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>
        <f t="shared" si="215"/>
        <v>0</v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1">
        <v>30400026</v>
      </c>
      <c r="B269" s="122" t="s">
        <v>201</v>
      </c>
      <c r="C269" s="29" t="s">
        <v>177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customHeight="1">
      <c r="A270" s="61">
        <v>30400027</v>
      </c>
      <c r="B270" s="123"/>
      <c r="C270" s="29" t="s">
        <v>143</v>
      </c>
      <c r="D270" s="5">
        <v>251</v>
      </c>
      <c r="E270" s="22">
        <v>5.05</v>
      </c>
      <c r="F270" s="23">
        <f t="shared" si="200"/>
        <v>1267.55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1267.55</v>
      </c>
      <c r="K270" s="23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10.1404</v>
      </c>
      <c r="O270" s="23">
        <f t="shared" si="210"/>
        <v>0.8</v>
      </c>
      <c r="P270" s="23">
        <f t="shared" si="204"/>
        <v>0</v>
      </c>
      <c r="Q270" s="2">
        <v>0.1</v>
      </c>
      <c r="R270" s="6">
        <f t="shared" si="205"/>
        <v>0.12675500000000001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15"/>
        <v>0</v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>
        <f t="shared" si="215"/>
        <v>0</v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>
        <f t="shared" si="215"/>
        <v>0</v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 customHeight="1">
      <c r="A271" s="61">
        <v>30400028</v>
      </c>
      <c r="B271" s="124"/>
      <c r="C271" s="29" t="s">
        <v>202</v>
      </c>
      <c r="D271" s="5"/>
      <c r="E271" s="22">
        <v>5.05</v>
      </c>
      <c r="F271" s="23">
        <f t="shared" si="200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22" t="s">
        <v>203</v>
      </c>
      <c r="C272" s="29" t="s">
        <v>177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hidden="1" customHeight="1">
      <c r="A273" s="61">
        <v>30400003</v>
      </c>
      <c r="B273" s="123"/>
      <c r="C273" s="29" t="s">
        <v>155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24"/>
      <c r="C274" s="29" t="s">
        <v>202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1">
        <v>30300005</v>
      </c>
      <c r="B275" s="122" t="s">
        <v>204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1">
        <v>30300004</v>
      </c>
      <c r="B276" s="123"/>
      <c r="C276" s="29" t="s">
        <v>205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1">
        <v>30300006</v>
      </c>
      <c r="B277" s="124"/>
      <c r="C277" s="29" t="s">
        <v>134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22" t="s">
        <v>206</v>
      </c>
      <c r="C278" s="29" t="s">
        <v>161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23"/>
      <c r="C279" s="29" t="s">
        <v>135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23"/>
      <c r="C280" s="29" t="s">
        <v>177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24"/>
      <c r="C281" s="29" t="s">
        <v>207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1">
        <v>30700007</v>
      </c>
      <c r="B282" s="122" t="s">
        <v>208</v>
      </c>
      <c r="C282" s="29" t="s">
        <v>209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1">
        <v>30700006</v>
      </c>
      <c r="B283" s="123"/>
      <c r="C283" s="29" t="s">
        <v>210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1">
        <v>30700008</v>
      </c>
      <c r="B284" s="123"/>
      <c r="C284" s="29" t="s">
        <v>144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1">
        <v>30700009</v>
      </c>
      <c r="B285" s="124"/>
      <c r="C285" s="29" t="s">
        <v>207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1">
        <v>30300002</v>
      </c>
      <c r="B286" s="122" t="s">
        <v>211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1">
        <v>30300001</v>
      </c>
      <c r="B287" s="123"/>
      <c r="C287" s="29" t="s">
        <v>205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24"/>
      <c r="C288" s="29" t="s">
        <v>134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22" t="s">
        <v>212</v>
      </c>
      <c r="C289" s="29" t="s">
        <v>155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24"/>
      <c r="C290" s="29" t="s">
        <v>135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22" t="s">
        <v>213</v>
      </c>
      <c r="C291" s="29" t="s">
        <v>134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23"/>
      <c r="C292" s="29" t="s">
        <v>123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23"/>
      <c r="C293" s="29" t="s">
        <v>155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24"/>
      <c r="C294" s="29" t="s">
        <v>214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215</v>
      </c>
      <c r="C295" s="30" t="s">
        <v>216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217</v>
      </c>
      <c r="C296" s="30" t="s">
        <v>218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219</v>
      </c>
      <c r="C297" s="30" t="s">
        <v>58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59</v>
      </c>
      <c r="C298" s="30" t="s">
        <v>60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220</v>
      </c>
      <c r="C299" s="30" t="s">
        <v>61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221</v>
      </c>
      <c r="C300" s="30" t="s">
        <v>61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222</v>
      </c>
      <c r="C301" s="30" t="s">
        <v>61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223</v>
      </c>
      <c r="C302" s="30" t="s">
        <v>224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225</v>
      </c>
      <c r="C303" s="30" t="s">
        <v>62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63</v>
      </c>
      <c r="C304" s="30" t="s">
        <v>62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0" t="s">
        <v>227</v>
      </c>
      <c r="C305" s="29" t="s">
        <v>228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0" t="s">
        <v>229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3244</v>
      </c>
      <c r="E307" s="43"/>
      <c r="F307" s="44">
        <f>SUM(F159:F306)</f>
        <v>17127.39</v>
      </c>
      <c r="G307" s="44">
        <f t="shared" ref="G307:J307" si="233">SUM(G159:G306)</f>
        <v>17937.47</v>
      </c>
      <c r="H307" s="44">
        <f t="shared" si="233"/>
        <v>0</v>
      </c>
      <c r="I307" s="44">
        <f t="shared" si="233"/>
        <v>0</v>
      </c>
      <c r="J307" s="44">
        <f t="shared" si="233"/>
        <v>17127.39</v>
      </c>
      <c r="K307" s="44">
        <f>IF(ISERROR(H307/J307*100),"0",(H307/J307*100))</f>
        <v>0</v>
      </c>
      <c r="L307" s="44">
        <f>IF(ISERROR(I307/G307*100),"0",(I307/G307*100))</f>
        <v>0</v>
      </c>
      <c r="M307" s="45">
        <f>IF(ISERROR(N307/J307*100),"",(N307/J307*100))</f>
        <v>0.49146215506273866</v>
      </c>
      <c r="N307" s="44">
        <f>SUM(N159:N306)</f>
        <v>84.174639999999997</v>
      </c>
      <c r="O307" s="44">
        <f>IF(ISERROR(M307-K307-L307),"0",(M307-K307-L307))</f>
        <v>0.49146215506273866</v>
      </c>
      <c r="P307" s="44">
        <f>(S307+T307+U307+V307+W307+X307+Y307+Z307+AA307)/J307*1000</f>
        <v>0.17515803633828622</v>
      </c>
      <c r="Q307" s="46">
        <f>IF(ISERROR(R307/J307*1000),"",(R307/J307*1000))</f>
        <v>0.32633857231020019</v>
      </c>
      <c r="R307" s="44">
        <f>SUM(R159:R306)</f>
        <v>5.5893279999999992</v>
      </c>
      <c r="S307" s="44">
        <f t="shared" ref="S307:BO307" si="234">SUM(S159:S306)</f>
        <v>3</v>
      </c>
      <c r="T307" s="44">
        <f t="shared" si="234"/>
        <v>0</v>
      </c>
      <c r="U307" s="44">
        <f t="shared" si="234"/>
        <v>0</v>
      </c>
      <c r="V307" s="44">
        <f t="shared" si="234"/>
        <v>0</v>
      </c>
      <c r="W307" s="44">
        <f t="shared" si="234"/>
        <v>0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0</v>
      </c>
      <c r="AC307" s="44">
        <f t="shared" si="234"/>
        <v>0</v>
      </c>
      <c r="AD307" s="44">
        <f t="shared" si="234"/>
        <v>0</v>
      </c>
      <c r="AE307" s="44">
        <f t="shared" si="234"/>
        <v>0</v>
      </c>
      <c r="AF307" s="44">
        <f t="shared" si="234"/>
        <v>0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0</v>
      </c>
      <c r="AK307" s="44">
        <f t="shared" si="234"/>
        <v>0</v>
      </c>
      <c r="AL307" s="44">
        <f t="shared" si="234"/>
        <v>0</v>
      </c>
      <c r="AM307" s="44">
        <f t="shared" si="234"/>
        <v>0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0</v>
      </c>
      <c r="BQ307" s="47">
        <f>IF(ISERROR(AC307/$J$307*100),"",(AC307/$J$307*100))</f>
        <v>0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0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0</v>
      </c>
      <c r="BY307" s="47">
        <f t="shared" si="235"/>
        <v>0</v>
      </c>
      <c r="BZ307" s="47">
        <f t="shared" si="235"/>
        <v>0</v>
      </c>
      <c r="CA307" s="47">
        <f t="shared" si="235"/>
        <v>0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0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2017-03-18T02:11:33Z</dcterms:modified>
</cp:coreProperties>
</file>