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G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G307" s="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DK24" s="1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G20"/>
  <c r="DK20" s="1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DK9" s="1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G152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FT8"/>
  <c r="FU8"/>
  <c r="FX8"/>
  <c r="FZ8"/>
  <c r="GB8"/>
  <c r="K9"/>
  <c r="DO9"/>
  <c r="DP9"/>
  <c r="FT9"/>
  <c r="FU9"/>
  <c r="FV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P20"/>
  <c r="FT20"/>
  <c r="FU20"/>
  <c r="FV20"/>
  <c r="FX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P24"/>
  <c r="FT24"/>
  <c r="FU24"/>
  <c r="FV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8"/>
  <c r="DP8" s="1"/>
  <c r="FV8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3"/>
  <c r="FY93" s="1"/>
  <c r="DS68"/>
  <c r="FY68" s="1"/>
  <c r="DK152"/>
  <c r="DP152" s="1"/>
  <c r="FV152" s="1"/>
  <c r="DY156"/>
  <c r="EE162"/>
  <c r="DS24"/>
  <c r="FY24" s="1"/>
  <c r="DS22"/>
  <c r="FY22" s="1"/>
  <c r="DS20"/>
  <c r="FY20" s="1"/>
  <c r="DS9"/>
  <c r="FY9" s="1"/>
  <c r="DS8"/>
  <c r="FY8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<sst xmlns="http://schemas.openxmlformats.org/spreadsheetml/2006/main" count="1016" uniqueCount="290">
  <si>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</si>
  <si>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</si>
  <si>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</si>
  <si>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</si>
  <si>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</si>
  <si>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</si>
  <si>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</si>
  <si>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</si>
  <si>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</si>
  <si>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</si>
  <si>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</si>
  <si>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</si>
  <si>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</si>
  <si>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</si>
  <si>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</si>
  <si>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</si>
  <si>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</si>
  <si>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</si>
  <si>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</si>
  <si>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</si>
  <si>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</si>
  <si>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</si>
  <si>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</si>
  <si>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</si>
  <si>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</si>
  <si>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</si>
  <si>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</si>
  <si>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</si>
  <si>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</si>
  <si>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</si>
  <si>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</si>
  <si>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</si>
  <si>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</si>
  <si>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</si>
  <si>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</si>
  <si>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</si>
  <si>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</si>
  <si>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</si>
  <si>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</si>
  <si>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</si>
  <si>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</si>
  <si>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</si>
  <si>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</si>
  <si>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</si>
  <si>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</si>
  <si>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</si>
  <si>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</si>
  <si>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</si>
  <si>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</si>
  <si>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</si>
  <si>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</si>
  <si>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</si>
  <si>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</si>
  <si>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</si>
  <si>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</si>
  <si>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B</t>
    <phoneticPr fontId="1" type="noConversion"/>
  </si>
  <si>
    <t>185g什锦黄桃</t>
    <phoneticPr fontId="1" type="noConversion"/>
  </si>
  <si>
    <t>气泡、杂物、挂杯、刮伤膜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</si>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</sst>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0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2">
          <cell r="J152">
            <v>14573.44</v>
          </cell>
          <cell r="K152">
            <v>7.7538316279478284E-2</v>
          </cell>
          <cell r="L152">
            <v>0</v>
          </cell>
          <cell r="M152">
            <v>0.47887458280268769</v>
          </cell>
          <cell r="P152">
            <v>0</v>
          </cell>
          <cell r="Q152">
            <v>0.13368374247946951</v>
          </cell>
        </row>
        <row r="307">
          <cell r="J307">
            <v>21473.7</v>
          </cell>
          <cell r="K307">
            <v>0.36696051448981776</v>
          </cell>
          <cell r="L307">
            <v>0</v>
          </cell>
          <cell r="M307">
            <v>0.57464582256434626</v>
          </cell>
          <cell r="P307">
            <v>0.32598015246557416</v>
          </cell>
          <cell r="Q307">
            <v>0.49887671896319691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/>
      <sheetData sheetId="1">
        <row r="6">
          <cell r="L6">
            <v>1864.8000000000002</v>
          </cell>
        </row>
      </sheetData>
      <sheetData sheetId="2">
        <row r="9">
          <cell r="L9">
            <v>302</v>
          </cell>
        </row>
      </sheetData>
      <sheetData sheetId="3">
        <row r="9">
          <cell r="L9">
            <v>3322</v>
          </cell>
        </row>
      </sheetData>
      <sheetData sheetId="4">
        <row r="11">
          <cell r="L11">
            <v>3624</v>
          </cell>
        </row>
      </sheetData>
      <sheetData sheetId="5">
        <row r="12">
          <cell r="L12">
            <v>3624</v>
          </cell>
        </row>
      </sheetData>
      <sheetData sheetId="6">
        <row r="8">
          <cell r="L8">
            <v>3729.6000000000004</v>
          </cell>
        </row>
      </sheetData>
      <sheetData sheetId="7">
        <row r="6">
          <cell r="L6">
            <v>3729.6000000000004</v>
          </cell>
        </row>
      </sheetData>
      <sheetData sheetId="8">
        <row r="13">
          <cell r="L13">
            <v>3624</v>
          </cell>
        </row>
      </sheetData>
      <sheetData sheetId="9">
        <row r="9">
          <cell r="L9">
            <v>3624</v>
          </cell>
        </row>
      </sheetData>
      <sheetData sheetId="10">
        <row r="11">
          <cell r="L11">
            <v>3624</v>
          </cell>
        </row>
      </sheetData>
      <sheetData sheetId="11">
        <row r="12">
          <cell r="L12">
            <v>3624</v>
          </cell>
        </row>
      </sheetData>
      <sheetData sheetId="12">
        <row r="6">
          <cell r="L6">
            <v>3729.6000000000004</v>
          </cell>
        </row>
      </sheetData>
      <sheetData sheetId="13">
        <row r="8">
          <cell r="L8">
            <v>3729.6000000000004</v>
          </cell>
        </row>
      </sheetData>
      <sheetData sheetId="14">
        <row r="12">
          <cell r="L12">
            <v>3624</v>
          </cell>
        </row>
        <row r="19">
          <cell r="L19">
            <v>4036.8</v>
          </cell>
        </row>
        <row r="21">
          <cell r="L21">
            <v>1009.2</v>
          </cell>
        </row>
        <row r="23">
          <cell r="L23">
            <v>2733.5</v>
          </cell>
        </row>
        <row r="34">
          <cell r="L34">
            <v>2834.64</v>
          </cell>
        </row>
        <row r="37">
          <cell r="L37">
            <v>2944.8</v>
          </cell>
        </row>
        <row r="39">
          <cell r="L39">
            <v>368.1</v>
          </cell>
        </row>
        <row r="80">
          <cell r="L80">
            <v>504.1</v>
          </cell>
        </row>
        <row r="83">
          <cell r="L83">
            <v>3934</v>
          </cell>
        </row>
        <row r="88">
          <cell r="L88">
            <v>2831</v>
          </cell>
        </row>
        <row r="119">
          <cell r="L119">
            <v>5149</v>
          </cell>
        </row>
        <row r="124">
          <cell r="L124">
            <v>2975.4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+'[1]14'!$J$152</f>
        <v>14573.44</v>
      </c>
      <c r="C3" s="15">
        <f>+'[1]14'!$J$307</f>
        <v>21473.7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+'[1]14'!$M$152</f>
        <v>0.47887458280268769</v>
      </c>
      <c r="C4" s="15">
        <f>+'[1]14'!$M$307</f>
        <v>0.57464582256434626</v>
      </c>
      <c r="D4" s="86"/>
      <c r="E4" s="77" t="s">
        <v>55</v>
      </c>
      <c r="F4" s="97" t="s">
        <v>56</v>
      </c>
      <c r="G4" s="97"/>
      <c r="H4" s="18">
        <v>0.8</v>
      </c>
      <c r="I4" s="18">
        <v>0.98</v>
      </c>
      <c r="J4" s="95" t="s">
        <v>57</v>
      </c>
      <c r="K4" s="96"/>
      <c r="L4" s="18">
        <v>0</v>
      </c>
      <c r="M4" s="95"/>
      <c r="N4" s="96"/>
    </row>
    <row r="5" spans="1:14" s="17" customFormat="1" ht="33" customHeight="1">
      <c r="A5" s="13" t="s">
        <v>31</v>
      </c>
      <c r="B5" s="15">
        <f>+'[1]14'!$K$152</f>
        <v>7.7538316279478284E-2</v>
      </c>
      <c r="C5" s="15">
        <f>+'[1]14'!$K$307</f>
        <v>0.36696051448981776</v>
      </c>
      <c r="D5" s="86"/>
      <c r="E5" s="76"/>
      <c r="F5" s="97"/>
      <c r="G5" s="97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+'[1]14'!$L$152</f>
        <v>0</v>
      </c>
      <c r="C6" s="15">
        <f>+'[1]14'!$L$307</f>
        <v>0</v>
      </c>
      <c r="D6" s="86"/>
      <c r="E6" s="76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7.7538316279478284E-2</v>
      </c>
      <c r="C7" s="15">
        <f>+C5+C6</f>
        <v>0.36696051448981776</v>
      </c>
      <c r="D7" s="86"/>
      <c r="E7" s="75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-0.40133626652320942</v>
      </c>
      <c r="C8" s="16">
        <f>+C7-C4</f>
        <v>-0.20768530807452851</v>
      </c>
      <c r="D8" s="86"/>
      <c r="E8" s="75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+'[1]14'!$Q$152</f>
        <v>0.13368374247946951</v>
      </c>
      <c r="C9" s="16">
        <f>+'[1]14'!$Q$307</f>
        <v>0.49887671896319691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+'[1]14'!$P$152</f>
        <v>0</v>
      </c>
      <c r="C10" s="16">
        <f>+'[1]14'!$P$307</f>
        <v>0.32598015246557416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4</v>
      </c>
      <c r="G15" s="20">
        <v>0</v>
      </c>
      <c r="H15" s="20">
        <v>0</v>
      </c>
      <c r="I15" s="20">
        <v>0</v>
      </c>
      <c r="J15" s="20">
        <v>3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0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310" sqref="D31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58</v>
      </c>
      <c r="B1" s="125"/>
      <c r="C1" s="125"/>
      <c r="D1" s="125"/>
      <c r="BN1" t="s">
        <v>59</v>
      </c>
      <c r="DE1" s="125" t="s">
        <v>60</v>
      </c>
      <c r="DF1" s="125"/>
      <c r="DG1" s="125"/>
      <c r="DH1" s="125"/>
      <c r="FR1" t="s">
        <v>59</v>
      </c>
    </row>
    <row r="2" spans="1:215" s="33" customFormat="1" ht="26.25" customHeight="1">
      <c r="A2" s="126" t="s">
        <v>61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62</v>
      </c>
      <c r="G2" s="119" t="s">
        <v>63</v>
      </c>
      <c r="H2" s="121" t="s">
        <v>64</v>
      </c>
      <c r="I2" s="121" t="s">
        <v>65</v>
      </c>
      <c r="J2" s="121" t="s">
        <v>4</v>
      </c>
      <c r="K2" s="123" t="s">
        <v>66</v>
      </c>
      <c r="L2" s="135" t="s">
        <v>67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68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69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70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71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61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62</v>
      </c>
      <c r="DK2" s="119" t="s">
        <v>63</v>
      </c>
      <c r="DL2" s="121" t="s">
        <v>64</v>
      </c>
      <c r="DM2" s="121" t="s">
        <v>65</v>
      </c>
      <c r="DN2" s="121" t="s">
        <v>4</v>
      </c>
      <c r="DO2" s="123" t="s">
        <v>66</v>
      </c>
      <c r="DP2" s="135" t="s">
        <v>67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68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69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70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71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72</v>
      </c>
      <c r="V3" s="34" t="s">
        <v>73</v>
      </c>
      <c r="W3" s="34" t="s">
        <v>74</v>
      </c>
      <c r="X3" s="34" t="s">
        <v>75</v>
      </c>
      <c r="Y3" s="34" t="s">
        <v>76</v>
      </c>
      <c r="Z3" s="34" t="s">
        <v>77</v>
      </c>
      <c r="AA3" s="34" t="s">
        <v>78</v>
      </c>
      <c r="AB3" s="35" t="s">
        <v>79</v>
      </c>
      <c r="AC3" s="25" t="s">
        <v>80</v>
      </c>
      <c r="AD3" s="25" t="s">
        <v>81</v>
      </c>
      <c r="AE3" s="25" t="s">
        <v>82</v>
      </c>
      <c r="AF3" s="35" t="s">
        <v>83</v>
      </c>
      <c r="AG3" s="25" t="s">
        <v>84</v>
      </c>
      <c r="AH3" s="25" t="s">
        <v>85</v>
      </c>
      <c r="AI3" s="35" t="s">
        <v>86</v>
      </c>
      <c r="AJ3" s="35" t="s">
        <v>87</v>
      </c>
      <c r="AK3" s="35" t="s">
        <v>88</v>
      </c>
      <c r="AL3" s="26" t="s">
        <v>89</v>
      </c>
      <c r="AM3" s="25" t="s">
        <v>90</v>
      </c>
      <c r="AN3" s="25" t="s">
        <v>91</v>
      </c>
      <c r="AO3" s="25" t="s">
        <v>92</v>
      </c>
      <c r="AP3" s="35" t="s">
        <v>93</v>
      </c>
      <c r="AQ3" s="36" t="s">
        <v>94</v>
      </c>
      <c r="AR3" s="35" t="s">
        <v>95</v>
      </c>
      <c r="AS3" s="35" t="s">
        <v>96</v>
      </c>
      <c r="AT3" s="35" t="s">
        <v>97</v>
      </c>
      <c r="AU3" s="35" t="s">
        <v>98</v>
      </c>
      <c r="AV3" s="25" t="s">
        <v>99</v>
      </c>
      <c r="AW3" s="25" t="s">
        <v>100</v>
      </c>
      <c r="AX3" s="25" t="s">
        <v>101</v>
      </c>
      <c r="AY3" s="25" t="s">
        <v>102</v>
      </c>
      <c r="AZ3" s="25" t="s">
        <v>103</v>
      </c>
      <c r="BA3" s="25" t="s">
        <v>104</v>
      </c>
      <c r="BB3" s="27" t="s">
        <v>80</v>
      </c>
      <c r="BC3" s="37" t="s">
        <v>81</v>
      </c>
      <c r="BD3" s="37" t="s">
        <v>82</v>
      </c>
      <c r="BE3" s="37" t="s">
        <v>105</v>
      </c>
      <c r="BF3" s="37" t="s">
        <v>91</v>
      </c>
      <c r="BG3" s="37" t="s">
        <v>83</v>
      </c>
      <c r="BH3" s="37" t="s">
        <v>85</v>
      </c>
      <c r="BI3" s="37" t="s">
        <v>106</v>
      </c>
      <c r="BJ3" s="37" t="s">
        <v>87</v>
      </c>
      <c r="BK3" s="37" t="s">
        <v>107</v>
      </c>
      <c r="BL3" s="37" t="s">
        <v>108</v>
      </c>
      <c r="BM3" s="37" t="s">
        <v>84</v>
      </c>
      <c r="BN3" s="37" t="s">
        <v>109</v>
      </c>
      <c r="BO3" s="37" t="s">
        <v>110</v>
      </c>
      <c r="BP3" s="35" t="s">
        <v>79</v>
      </c>
      <c r="BQ3" s="25" t="s">
        <v>80</v>
      </c>
      <c r="BR3" s="25" t="s">
        <v>81</v>
      </c>
      <c r="BS3" s="25" t="s">
        <v>82</v>
      </c>
      <c r="BT3" s="35" t="s">
        <v>83</v>
      </c>
      <c r="BU3" s="25" t="s">
        <v>84</v>
      </c>
      <c r="BV3" s="25" t="s">
        <v>85</v>
      </c>
      <c r="BW3" s="35" t="s">
        <v>86</v>
      </c>
      <c r="BX3" s="35" t="s">
        <v>87</v>
      </c>
      <c r="BY3" s="35" t="s">
        <v>88</v>
      </c>
      <c r="BZ3" s="26" t="s">
        <v>89</v>
      </c>
      <c r="CA3" s="25" t="s">
        <v>90</v>
      </c>
      <c r="CB3" s="25" t="s">
        <v>91</v>
      </c>
      <c r="CC3" s="25" t="s">
        <v>92</v>
      </c>
      <c r="CD3" s="35" t="s">
        <v>93</v>
      </c>
      <c r="CE3" s="36" t="s">
        <v>94</v>
      </c>
      <c r="CF3" s="35" t="s">
        <v>95</v>
      </c>
      <c r="CG3" s="35" t="s">
        <v>96</v>
      </c>
      <c r="CH3" s="35" t="s">
        <v>97</v>
      </c>
      <c r="CI3" s="35" t="s">
        <v>98</v>
      </c>
      <c r="CJ3" s="25" t="s">
        <v>99</v>
      </c>
      <c r="CK3" s="25" t="s">
        <v>100</v>
      </c>
      <c r="CL3" s="25" t="s">
        <v>101</v>
      </c>
      <c r="CM3" s="25" t="s">
        <v>102</v>
      </c>
      <c r="CN3" s="25" t="s">
        <v>103</v>
      </c>
      <c r="CO3" s="25" t="s">
        <v>104</v>
      </c>
      <c r="CP3" s="27" t="s">
        <v>80</v>
      </c>
      <c r="CQ3" s="37" t="s">
        <v>81</v>
      </c>
      <c r="CR3" s="37" t="s">
        <v>82</v>
      </c>
      <c r="CS3" s="37" t="s">
        <v>105</v>
      </c>
      <c r="CT3" s="37" t="s">
        <v>91</v>
      </c>
      <c r="CU3" s="37" t="s">
        <v>83</v>
      </c>
      <c r="CV3" s="37" t="s">
        <v>85</v>
      </c>
      <c r="CW3" s="37" t="s">
        <v>106</v>
      </c>
      <c r="CX3" s="37" t="s">
        <v>87</v>
      </c>
      <c r="CY3" s="37" t="s">
        <v>107</v>
      </c>
      <c r="CZ3" s="37" t="s">
        <v>108</v>
      </c>
      <c r="DA3" s="37" t="s">
        <v>84</v>
      </c>
      <c r="DB3" s="37" t="s">
        <v>109</v>
      </c>
      <c r="DC3" s="37" t="s">
        <v>110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72</v>
      </c>
      <c r="DZ3" s="34" t="s">
        <v>111</v>
      </c>
      <c r="EA3" s="34" t="s">
        <v>74</v>
      </c>
      <c r="EB3" s="34" t="s">
        <v>75</v>
      </c>
      <c r="EC3" s="34" t="s">
        <v>76</v>
      </c>
      <c r="ED3" s="34" t="s">
        <v>77</v>
      </c>
      <c r="EE3" s="34" t="s">
        <v>78</v>
      </c>
      <c r="EF3" s="35" t="s">
        <v>79</v>
      </c>
      <c r="EG3" s="25" t="s">
        <v>80</v>
      </c>
      <c r="EH3" s="25" t="s">
        <v>81</v>
      </c>
      <c r="EI3" s="25" t="s">
        <v>82</v>
      </c>
      <c r="EJ3" s="35" t="s">
        <v>83</v>
      </c>
      <c r="EK3" s="25" t="s">
        <v>84</v>
      </c>
      <c r="EL3" s="25" t="s">
        <v>85</v>
      </c>
      <c r="EM3" s="35" t="s">
        <v>86</v>
      </c>
      <c r="EN3" s="35" t="s">
        <v>87</v>
      </c>
      <c r="EO3" s="35" t="s">
        <v>88</v>
      </c>
      <c r="EP3" s="26" t="s">
        <v>89</v>
      </c>
      <c r="EQ3" s="25" t="s">
        <v>90</v>
      </c>
      <c r="ER3" s="25" t="s">
        <v>91</v>
      </c>
      <c r="ES3" s="25" t="s">
        <v>92</v>
      </c>
      <c r="ET3" s="35" t="s">
        <v>93</v>
      </c>
      <c r="EU3" s="36" t="s">
        <v>94</v>
      </c>
      <c r="EV3" s="35" t="s">
        <v>95</v>
      </c>
      <c r="EW3" s="35" t="s">
        <v>96</v>
      </c>
      <c r="EX3" s="35" t="s">
        <v>97</v>
      </c>
      <c r="EY3" s="35" t="s">
        <v>98</v>
      </c>
      <c r="EZ3" s="25" t="s">
        <v>99</v>
      </c>
      <c r="FA3" s="25" t="s">
        <v>100</v>
      </c>
      <c r="FB3" s="25" t="s">
        <v>101</v>
      </c>
      <c r="FC3" s="25" t="s">
        <v>102</v>
      </c>
      <c r="FD3" s="25" t="s">
        <v>103</v>
      </c>
      <c r="FE3" s="25" t="s">
        <v>104</v>
      </c>
      <c r="FF3" s="27" t="s">
        <v>80</v>
      </c>
      <c r="FG3" s="37" t="s">
        <v>81</v>
      </c>
      <c r="FH3" s="37" t="s">
        <v>82</v>
      </c>
      <c r="FI3" s="37" t="s">
        <v>105</v>
      </c>
      <c r="FJ3" s="37" t="s">
        <v>91</v>
      </c>
      <c r="FK3" s="37" t="s">
        <v>83</v>
      </c>
      <c r="FL3" s="37" t="s">
        <v>85</v>
      </c>
      <c r="FM3" s="37" t="s">
        <v>106</v>
      </c>
      <c r="FN3" s="37" t="s">
        <v>87</v>
      </c>
      <c r="FO3" s="37" t="s">
        <v>107</v>
      </c>
      <c r="FP3" s="37" t="s">
        <v>108</v>
      </c>
      <c r="FQ3" s="37" t="s">
        <v>84</v>
      </c>
      <c r="FR3" s="37" t="s">
        <v>109</v>
      </c>
      <c r="FS3" s="37" t="s">
        <v>96</v>
      </c>
      <c r="FT3" s="35" t="s">
        <v>79</v>
      </c>
      <c r="FU3" s="25" t="s">
        <v>80</v>
      </c>
      <c r="FV3" s="25" t="s">
        <v>81</v>
      </c>
      <c r="FW3" s="25" t="s">
        <v>82</v>
      </c>
      <c r="FX3" s="35" t="s">
        <v>83</v>
      </c>
      <c r="FY3" s="25" t="s">
        <v>84</v>
      </c>
      <c r="FZ3" s="25" t="s">
        <v>85</v>
      </c>
      <c r="GA3" s="35" t="s">
        <v>86</v>
      </c>
      <c r="GB3" s="35" t="s">
        <v>87</v>
      </c>
      <c r="GC3" s="35" t="s">
        <v>88</v>
      </c>
      <c r="GD3" s="26" t="s">
        <v>89</v>
      </c>
      <c r="GE3" s="25" t="s">
        <v>90</v>
      </c>
      <c r="GF3" s="25" t="s">
        <v>91</v>
      </c>
      <c r="GG3" s="25" t="s">
        <v>92</v>
      </c>
      <c r="GH3" s="35" t="s">
        <v>93</v>
      </c>
      <c r="GI3" s="36" t="s">
        <v>94</v>
      </c>
      <c r="GJ3" s="35" t="s">
        <v>95</v>
      </c>
      <c r="GK3" s="35" t="s">
        <v>96</v>
      </c>
      <c r="GL3" s="35" t="s">
        <v>97</v>
      </c>
      <c r="GM3" s="35" t="s">
        <v>98</v>
      </c>
      <c r="GN3" s="25" t="s">
        <v>99</v>
      </c>
      <c r="GO3" s="25" t="s">
        <v>100</v>
      </c>
      <c r="GP3" s="25" t="s">
        <v>101</v>
      </c>
      <c r="GQ3" s="25" t="s">
        <v>102</v>
      </c>
      <c r="GR3" s="25" t="s">
        <v>103</v>
      </c>
      <c r="GS3" s="25" t="s">
        <v>104</v>
      </c>
      <c r="GT3" s="27" t="s">
        <v>80</v>
      </c>
      <c r="GU3" s="37" t="s">
        <v>81</v>
      </c>
      <c r="GV3" s="37" t="s">
        <v>82</v>
      </c>
      <c r="GW3" s="37" t="s">
        <v>105</v>
      </c>
      <c r="GX3" s="37" t="s">
        <v>91</v>
      </c>
      <c r="GY3" s="37" t="s">
        <v>83</v>
      </c>
      <c r="GZ3" s="37" t="s">
        <v>85</v>
      </c>
      <c r="HA3" s="37" t="s">
        <v>106</v>
      </c>
      <c r="HB3" s="37" t="s">
        <v>87</v>
      </c>
      <c r="HC3" s="37" t="s">
        <v>107</v>
      </c>
      <c r="HD3" s="37" t="s">
        <v>108</v>
      </c>
      <c r="HE3" s="37" t="s">
        <v>84</v>
      </c>
      <c r="HF3" s="37" t="s">
        <v>109</v>
      </c>
      <c r="HG3" s="37" t="s">
        <v>96</v>
      </c>
    </row>
    <row r="4" spans="1:215" s="33" customFormat="1" ht="15.75" hidden="1" customHeight="1">
      <c r="A4" s="61">
        <v>30501005</v>
      </c>
      <c r="B4" s="110" t="s">
        <v>112</v>
      </c>
      <c r="C4" s="79" t="s">
        <v>114</v>
      </c>
      <c r="D4" s="80"/>
      <c r="E4" s="62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112</v>
      </c>
      <c r="DG4" s="79" t="s">
        <v>114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115</v>
      </c>
      <c r="D5" s="80"/>
      <c r="E5" s="62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115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00" t="s">
        <v>116</v>
      </c>
      <c r="C6" s="78" t="s">
        <v>117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118</v>
      </c>
      <c r="DG6" s="78" t="s">
        <v>117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119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1">
        <v>30100010</v>
      </c>
      <c r="B8" s="101"/>
      <c r="C8" s="78" t="s">
        <v>120</v>
      </c>
      <c r="D8" s="5">
        <v>686</v>
      </c>
      <c r="E8" s="22">
        <v>5.03</v>
      </c>
      <c r="F8" s="23">
        <f t="shared" si="0"/>
        <v>3450.5800000000004</v>
      </c>
      <c r="G8" s="23">
        <f>+'[2]14'!$L$19</f>
        <v>4036.8</v>
      </c>
      <c r="H8" s="23">
        <f t="shared" si="1"/>
        <v>3.5</v>
      </c>
      <c r="I8" s="23">
        <f t="shared" si="2"/>
        <v>0</v>
      </c>
      <c r="J8" s="23">
        <f t="shared" si="3"/>
        <v>3454.0800000000004</v>
      </c>
      <c r="K8" s="23">
        <f t="shared" si="4"/>
        <v>0.10132944228274966</v>
      </c>
      <c r="L8" s="23">
        <f t="shared" si="5"/>
        <v>0</v>
      </c>
      <c r="M8" s="10">
        <v>0.3</v>
      </c>
      <c r="N8" s="23">
        <f t="shared" si="6"/>
        <v>10.362240000000002</v>
      </c>
      <c r="O8" s="23">
        <f t="shared" si="7"/>
        <v>0.19867055771725034</v>
      </c>
      <c r="P8" s="23">
        <f t="shared" si="8"/>
        <v>0</v>
      </c>
      <c r="Q8" s="7">
        <v>0.05</v>
      </c>
      <c r="R8" s="6">
        <f t="shared" si="9"/>
        <v>0.17270400000000002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3.5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3454.0800000000004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120</v>
      </c>
      <c r="DH8" s="5">
        <f t="shared" si="13"/>
        <v>686</v>
      </c>
      <c r="DI8" s="24">
        <v>5.03</v>
      </c>
      <c r="DJ8" s="23">
        <f t="shared" si="14"/>
        <v>3450.5800000000004</v>
      </c>
      <c r="DK8" s="23">
        <f t="shared" si="15"/>
        <v>4036.8</v>
      </c>
      <c r="DL8" s="23">
        <f t="shared" si="16"/>
        <v>3.5</v>
      </c>
      <c r="DM8" s="23">
        <f t="shared" si="17"/>
        <v>0</v>
      </c>
      <c r="DN8" s="23">
        <f t="shared" si="18"/>
        <v>3454.0800000000004</v>
      </c>
      <c r="DO8" s="23">
        <f t="shared" si="19"/>
        <v>0.10132944228274966</v>
      </c>
      <c r="DP8" s="23">
        <f t="shared" si="20"/>
        <v>0</v>
      </c>
      <c r="DQ8" s="10">
        <v>0.3</v>
      </c>
      <c r="DR8" s="23">
        <f t="shared" si="21"/>
        <v>10.362240000000002</v>
      </c>
      <c r="DS8" s="23">
        <f t="shared" si="22"/>
        <v>0.19867055771725034</v>
      </c>
      <c r="DT8" s="23">
        <f t="shared" si="23"/>
        <v>0</v>
      </c>
      <c r="DU8" s="7">
        <v>0.05</v>
      </c>
      <c r="DV8" s="6">
        <f t="shared" si="24"/>
        <v>0.17270400000000002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3.5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>
        <f t="shared" si="29"/>
        <v>0</v>
      </c>
      <c r="FU8" s="4">
        <f t="shared" si="29"/>
        <v>3454.0800000000004</v>
      </c>
      <c r="FV8" s="4" t="str">
        <f t="shared" si="29"/>
        <v/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1">
        <v>30100013</v>
      </c>
      <c r="B9" s="101"/>
      <c r="C9" s="78" t="s">
        <v>121</v>
      </c>
      <c r="D9" s="5">
        <v>194</v>
      </c>
      <c r="E9" s="22">
        <v>5.03</v>
      </c>
      <c r="F9" s="23">
        <f t="shared" si="0"/>
        <v>975.82</v>
      </c>
      <c r="G9" s="23">
        <f>+'[2]14'!$L$21</f>
        <v>1009.2</v>
      </c>
      <c r="H9" s="23">
        <f t="shared" si="1"/>
        <v>0.5</v>
      </c>
      <c r="I9" s="23">
        <f t="shared" si="2"/>
        <v>0</v>
      </c>
      <c r="J9" s="23">
        <f t="shared" si="3"/>
        <v>976.32</v>
      </c>
      <c r="K9" s="23">
        <f t="shared" si="4"/>
        <v>5.1212717141920674E-2</v>
      </c>
      <c r="L9" s="23">
        <f t="shared" si="5"/>
        <v>0</v>
      </c>
      <c r="M9" s="10">
        <v>0.3</v>
      </c>
      <c r="N9" s="23">
        <f t="shared" si="6"/>
        <v>2.92896</v>
      </c>
      <c r="O9" s="23">
        <f t="shared" si="7"/>
        <v>0.24878728285807933</v>
      </c>
      <c r="P9" s="23">
        <f t="shared" si="8"/>
        <v>0</v>
      </c>
      <c r="Q9" s="7">
        <v>0.05</v>
      </c>
      <c r="R9" s="6">
        <f t="shared" si="9"/>
        <v>4.8816000000000005E-2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0.5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976.32000000000016</v>
      </c>
      <c r="BR9" s="4" t="str">
        <f t="shared" si="10"/>
        <v/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121</v>
      </c>
      <c r="DH9" s="5">
        <f t="shared" si="13"/>
        <v>194</v>
      </c>
      <c r="DI9" s="24">
        <v>5.03</v>
      </c>
      <c r="DJ9" s="23">
        <f t="shared" si="14"/>
        <v>975.82</v>
      </c>
      <c r="DK9" s="23">
        <f t="shared" si="15"/>
        <v>1009.2</v>
      </c>
      <c r="DL9" s="23">
        <f t="shared" si="16"/>
        <v>0.5</v>
      </c>
      <c r="DM9" s="23">
        <f t="shared" si="17"/>
        <v>0</v>
      </c>
      <c r="DN9" s="23">
        <f t="shared" si="18"/>
        <v>976.32</v>
      </c>
      <c r="DO9" s="23">
        <f t="shared" si="19"/>
        <v>5.1212717141920674E-2</v>
      </c>
      <c r="DP9" s="23">
        <f t="shared" si="20"/>
        <v>0</v>
      </c>
      <c r="DQ9" s="10">
        <v>0.3</v>
      </c>
      <c r="DR9" s="23">
        <f t="shared" si="21"/>
        <v>2.92896</v>
      </c>
      <c r="DS9" s="23">
        <f t="shared" si="22"/>
        <v>0.24878728285807933</v>
      </c>
      <c r="DT9" s="23">
        <f t="shared" si="23"/>
        <v>0</v>
      </c>
      <c r="DU9" s="7">
        <v>0.05</v>
      </c>
      <c r="DV9" s="6">
        <f t="shared" si="24"/>
        <v>4.8816000000000005E-2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0.5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>
        <f t="shared" si="29"/>
        <v>0</v>
      </c>
      <c r="FU9" s="4">
        <f t="shared" si="29"/>
        <v>976.32000000000016</v>
      </c>
      <c r="FV9" s="4" t="str">
        <f t="shared" si="29"/>
        <v/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>
        <f t="shared" si="30"/>
        <v>0</v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2"/>
      <c r="C10" s="78" t="s">
        <v>122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122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123</v>
      </c>
      <c r="C11" s="78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123</v>
      </c>
      <c r="DG11" s="78" t="s">
        <v>124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126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128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128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6" t="s">
        <v>129</v>
      </c>
      <c r="C14" s="78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129</v>
      </c>
      <c r="DG14" s="78" t="s">
        <v>122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6"/>
      <c r="C15" s="78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130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131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6"/>
      <c r="C17" s="78" t="s">
        <v>132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132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00" t="s">
        <v>133</v>
      </c>
      <c r="C18" s="78" t="s">
        <v>132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133</v>
      </c>
      <c r="DG18" s="78" t="s">
        <v>132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134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customHeight="1">
      <c r="A20" s="61">
        <v>30100034</v>
      </c>
      <c r="B20" s="102"/>
      <c r="C20" s="78" t="s">
        <v>135</v>
      </c>
      <c r="D20" s="5">
        <v>462</v>
      </c>
      <c r="E20" s="22">
        <v>5.03</v>
      </c>
      <c r="F20" s="23">
        <f t="shared" si="0"/>
        <v>2323.86</v>
      </c>
      <c r="G20" s="23">
        <f>+'[2]14'!$L$23</f>
        <v>2733.5</v>
      </c>
      <c r="H20" s="23">
        <f t="shared" si="1"/>
        <v>0.8</v>
      </c>
      <c r="I20" s="23">
        <f t="shared" si="2"/>
        <v>0</v>
      </c>
      <c r="J20" s="23">
        <f t="shared" si="3"/>
        <v>2324.6600000000003</v>
      </c>
      <c r="K20" s="23">
        <f t="shared" si="4"/>
        <v>3.4413634682061031E-2</v>
      </c>
      <c r="L20" s="23">
        <f t="shared" si="5"/>
        <v>0</v>
      </c>
      <c r="M20" s="10">
        <v>0.4</v>
      </c>
      <c r="N20" s="23">
        <f t="shared" si="6"/>
        <v>9.2986400000000007</v>
      </c>
      <c r="O20" s="23">
        <f t="shared" si="7"/>
        <v>0.36558636531793898</v>
      </c>
      <c r="P20" s="23">
        <f t="shared" si="8"/>
        <v>0</v>
      </c>
      <c r="Q20" s="7">
        <v>0.3</v>
      </c>
      <c r="R20" s="6">
        <f t="shared" si="9"/>
        <v>0.69739800000000007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>
        <v>0.8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ref="BP20:CE83" si="38">IF(ISERROR(AB20/J20*100),"",(AB20/J20*100))</f>
        <v>0</v>
      </c>
      <c r="BQ20" s="4">
        <f t="shared" si="38"/>
        <v>2324.66</v>
      </c>
      <c r="BR20" s="4" t="str">
        <f t="shared" si="38"/>
        <v/>
      </c>
      <c r="BS20" s="4">
        <f t="shared" si="38"/>
        <v>0</v>
      </c>
      <c r="BT20" s="4">
        <f t="shared" si="38"/>
        <v>0</v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>
        <f t="shared" si="38"/>
        <v>0</v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>
        <f t="shared" si="36"/>
        <v>0</v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2"/>
      <c r="DG20" s="78" t="s">
        <v>135</v>
      </c>
      <c r="DH20" s="5">
        <f t="shared" si="13"/>
        <v>462</v>
      </c>
      <c r="DI20" s="24">
        <v>5.03</v>
      </c>
      <c r="DJ20" s="23">
        <f t="shared" si="14"/>
        <v>2323.86</v>
      </c>
      <c r="DK20" s="23">
        <f t="shared" si="15"/>
        <v>2733.5</v>
      </c>
      <c r="DL20" s="23">
        <f t="shared" si="16"/>
        <v>0.8</v>
      </c>
      <c r="DM20" s="23">
        <f t="shared" si="17"/>
        <v>0</v>
      </c>
      <c r="DN20" s="23">
        <f t="shared" si="18"/>
        <v>2324.6600000000003</v>
      </c>
      <c r="DO20" s="23">
        <f t="shared" si="19"/>
        <v>3.4413634682061031E-2</v>
      </c>
      <c r="DP20" s="23">
        <f t="shared" si="20"/>
        <v>0</v>
      </c>
      <c r="DQ20" s="10">
        <v>0.4</v>
      </c>
      <c r="DR20" s="23">
        <f t="shared" si="21"/>
        <v>9.2986400000000007</v>
      </c>
      <c r="DS20" s="23">
        <f t="shared" si="22"/>
        <v>0.36558636531793898</v>
      </c>
      <c r="DT20" s="23">
        <f t="shared" si="23"/>
        <v>0</v>
      </c>
      <c r="DU20" s="7">
        <v>0.3</v>
      </c>
      <c r="DV20" s="6">
        <f t="shared" si="24"/>
        <v>0.69739800000000007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0.8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>
        <f t="shared" ref="FT20:GI83" si="40">IF(ISERROR(EF20/DN20*100),"",(EF20/DN20*100))</f>
        <v>0</v>
      </c>
      <c r="FU20" s="4">
        <f t="shared" si="40"/>
        <v>2324.66</v>
      </c>
      <c r="FV20" s="4" t="str">
        <f t="shared" si="40"/>
        <v/>
      </c>
      <c r="FW20" s="4">
        <f t="shared" si="40"/>
        <v>0</v>
      </c>
      <c r="FX20" s="4">
        <f t="shared" si="40"/>
        <v>0</v>
      </c>
      <c r="FY20" s="4">
        <f t="shared" si="40"/>
        <v>0</v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>
        <f t="shared" si="37"/>
        <v>0</v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00" t="s">
        <v>136</v>
      </c>
      <c r="C21" s="78" t="s">
        <v>137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00" t="s">
        <v>136</v>
      </c>
      <c r="DG21" s="78" t="s">
        <v>137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1">
        <v>30100020</v>
      </c>
      <c r="B22" s="101"/>
      <c r="C22" s="78" t="s">
        <v>139</v>
      </c>
      <c r="D22" s="5">
        <v>492</v>
      </c>
      <c r="E22" s="22">
        <v>5.03</v>
      </c>
      <c r="F22" s="23">
        <f t="shared" si="0"/>
        <v>2474.7600000000002</v>
      </c>
      <c r="G22" s="23">
        <f>+'[2]14'!$L$37</f>
        <v>2944.8</v>
      </c>
      <c r="H22" s="23">
        <f t="shared" si="1"/>
        <v>0</v>
      </c>
      <c r="I22" s="23">
        <f t="shared" si="2"/>
        <v>0</v>
      </c>
      <c r="J22" s="23">
        <f t="shared" si="3"/>
        <v>2474.7600000000002</v>
      </c>
      <c r="K22" s="23">
        <f t="shared" si="4"/>
        <v>0</v>
      </c>
      <c r="L22" s="23">
        <f t="shared" si="5"/>
        <v>0</v>
      </c>
      <c r="M22" s="10">
        <v>0.35</v>
      </c>
      <c r="N22" s="23">
        <f t="shared" si="6"/>
        <v>8.6616600000000012</v>
      </c>
      <c r="O22" s="23">
        <f t="shared" si="7"/>
        <v>0.35</v>
      </c>
      <c r="P22" s="23">
        <f t="shared" si="8"/>
        <v>0</v>
      </c>
      <c r="Q22" s="7">
        <v>0.2</v>
      </c>
      <c r="R22" s="6">
        <f t="shared" si="9"/>
        <v>0.49495200000000006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8"/>
        <v>0</v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>
        <f t="shared" si="38"/>
        <v>0</v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>
        <f t="shared" si="38"/>
        <v>0</v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1"/>
      <c r="DG22" s="78" t="s">
        <v>139</v>
      </c>
      <c r="DH22" s="5">
        <f t="shared" si="13"/>
        <v>492</v>
      </c>
      <c r="DI22" s="24">
        <v>5.03</v>
      </c>
      <c r="DJ22" s="23">
        <f t="shared" si="14"/>
        <v>2474.7600000000002</v>
      </c>
      <c r="DK22" s="23">
        <f t="shared" si="15"/>
        <v>2944.8</v>
      </c>
      <c r="DL22" s="23">
        <f t="shared" si="16"/>
        <v>0</v>
      </c>
      <c r="DM22" s="23">
        <f t="shared" si="17"/>
        <v>0</v>
      </c>
      <c r="DN22" s="23">
        <f t="shared" si="18"/>
        <v>2474.7600000000002</v>
      </c>
      <c r="DO22" s="23">
        <f t="shared" si="19"/>
        <v>0</v>
      </c>
      <c r="DP22" s="23">
        <f t="shared" si="20"/>
        <v>0</v>
      </c>
      <c r="DQ22" s="10">
        <v>0.35</v>
      </c>
      <c r="DR22" s="23">
        <f t="shared" si="21"/>
        <v>8.6616600000000012</v>
      </c>
      <c r="DS22" s="23">
        <f t="shared" si="22"/>
        <v>0.35</v>
      </c>
      <c r="DT22" s="23">
        <f t="shared" si="23"/>
        <v>0</v>
      </c>
      <c r="DU22" s="7">
        <v>0.2</v>
      </c>
      <c r="DV22" s="6">
        <f t="shared" si="24"/>
        <v>0.49495200000000006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>
        <f t="shared" si="40"/>
        <v>0</v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1"/>
      <c r="C23" s="78" t="s">
        <v>140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1"/>
      <c r="DG23" s="78" t="s">
        <v>140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2"/>
      <c r="C24" s="78" t="s">
        <v>115</v>
      </c>
      <c r="D24" s="5"/>
      <c r="E24" s="22">
        <v>5.03</v>
      </c>
      <c r="F24" s="23">
        <f t="shared" si="0"/>
        <v>0</v>
      </c>
      <c r="G24" s="23">
        <f>+'[2]14'!$L$39</f>
        <v>368.1</v>
      </c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2"/>
      <c r="DG24" s="78" t="s">
        <v>115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368.1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>
        <f t="shared" si="20"/>
        <v>0</v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4" t="s">
        <v>141</v>
      </c>
      <c r="C25" s="78" t="s">
        <v>142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4" t="s">
        <v>141</v>
      </c>
      <c r="DG25" s="78" t="s">
        <v>142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6" t="s">
        <v>143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6" t="s">
        <v>143</v>
      </c>
      <c r="DG26" s="78" t="s">
        <v>14</v>
      </c>
      <c r="DH26" s="5">
        <f t="shared" si="13"/>
        <v>520</v>
      </c>
      <c r="DI26" s="24">
        <v>5.03</v>
      </c>
      <c r="DJ26" s="23">
        <f t="shared" si="14"/>
        <v>2615.6</v>
      </c>
      <c r="DK26" s="23">
        <f t="shared" si="15"/>
        <v>2834.64</v>
      </c>
      <c r="DL26" s="23">
        <f t="shared" si="16"/>
        <v>12.9</v>
      </c>
      <c r="DM26" s="23">
        <f t="shared" si="17"/>
        <v>0</v>
      </c>
      <c r="DN26" s="23">
        <f t="shared" si="18"/>
        <v>2628.5</v>
      </c>
      <c r="DO26" s="23">
        <f t="shared" si="19"/>
        <v>0.49077420582081038</v>
      </c>
      <c r="DP26" s="23">
        <f t="shared" si="20"/>
        <v>0</v>
      </c>
      <c r="DQ26" s="10">
        <v>0.8</v>
      </c>
      <c r="DR26" s="23">
        <f t="shared" si="21"/>
        <v>21.028000000000002</v>
      </c>
      <c r="DS26" s="23">
        <f t="shared" si="22"/>
        <v>0.30922579417918966</v>
      </c>
      <c r="DT26" s="23">
        <f t="shared" si="23"/>
        <v>0.38044512079132586</v>
      </c>
      <c r="DU26" s="7">
        <v>0.5</v>
      </c>
      <c r="DV26" s="6">
        <f t="shared" si="24"/>
        <v>1.3142499999999999</v>
      </c>
      <c r="DW26" s="5">
        <f t="shared" si="35"/>
        <v>1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7.2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5.7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>
        <f t="shared" si="40"/>
        <v>0</v>
      </c>
      <c r="FU26" s="4">
        <f t="shared" si="40"/>
        <v>1467.0697674418602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>
        <f t="shared" si="40"/>
        <v>0</v>
      </c>
      <c r="GA26" s="4">
        <f t="shared" si="40"/>
        <v>0</v>
      </c>
      <c r="GB26" s="4">
        <f t="shared" si="40"/>
        <v>433.70743770211152</v>
      </c>
      <c r="GC26" s="4">
        <f t="shared" si="40"/>
        <v>0</v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6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7" t="s">
        <v>144</v>
      </c>
      <c r="C28" s="78" t="s">
        <v>145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7" t="s">
        <v>144</v>
      </c>
      <c r="DG28" s="78" t="s">
        <v>145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8"/>
      <c r="C29" s="78" t="s">
        <v>135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8"/>
      <c r="DG29" s="78" t="s">
        <v>135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8"/>
      <c r="C30" s="78" t="s">
        <v>134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8"/>
      <c r="DG30" s="78" t="s">
        <v>134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9"/>
      <c r="C31" s="78" t="s">
        <v>132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9"/>
      <c r="DG31" s="78" t="s">
        <v>132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00" t="s">
        <v>146</v>
      </c>
      <c r="C32" s="78" t="s">
        <v>147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00" t="s">
        <v>146</v>
      </c>
      <c r="DG32" s="78" t="s">
        <v>147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1"/>
      <c r="C33" s="78" t="s">
        <v>117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1"/>
      <c r="DG33" s="78" t="s">
        <v>117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1"/>
      <c r="C34" s="78" t="s">
        <v>134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1"/>
      <c r="DG34" s="78" t="s">
        <v>134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2"/>
      <c r="C35" s="78" t="s">
        <v>148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2"/>
      <c r="DG35" s="78" t="s">
        <v>148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00" t="s">
        <v>149</v>
      </c>
      <c r="C36" s="78" t="s">
        <v>150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00" t="s">
        <v>149</v>
      </c>
      <c r="DG36" s="78" t="s">
        <v>150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1"/>
      <c r="C37" s="78" t="s">
        <v>128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1"/>
      <c r="DG37" s="78" t="s">
        <v>128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1"/>
      <c r="C38" s="78" t="s">
        <v>152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1"/>
      <c r="DG38" s="78" t="s">
        <v>152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1"/>
      <c r="C39" s="78" t="s">
        <v>153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1"/>
      <c r="DG39" s="78" t="s">
        <v>153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2"/>
      <c r="C40" s="78" t="s">
        <v>154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2"/>
      <c r="DG40" s="78" t="s">
        <v>154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00" t="s">
        <v>155</v>
      </c>
      <c r="C41" s="78" t="s">
        <v>130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00" t="s">
        <v>155</v>
      </c>
      <c r="DG41" s="78" t="s">
        <v>130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2"/>
      <c r="C42" s="78" t="s">
        <v>156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2"/>
      <c r="DG42" s="78" t="s">
        <v>156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2" t="s">
        <v>157</v>
      </c>
      <c r="C43" s="78" t="s">
        <v>159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2" t="s">
        <v>157</v>
      </c>
      <c r="DG43" s="78" t="s">
        <v>159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00" t="s">
        <v>160</v>
      </c>
      <c r="C44" s="78" t="s">
        <v>161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00" t="s">
        <v>160</v>
      </c>
      <c r="DG44" s="78" t="s">
        <v>161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1"/>
      <c r="C45" s="78" t="s">
        <v>132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1"/>
      <c r="DG45" s="78" t="s">
        <v>132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00" t="s">
        <v>162</v>
      </c>
      <c r="C46" s="78" t="s">
        <v>132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00" t="s">
        <v>162</v>
      </c>
      <c r="DG46" s="78" t="s">
        <v>132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2"/>
      <c r="C47" s="78" t="s">
        <v>130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2"/>
      <c r="DG47" s="78" t="s">
        <v>130</v>
      </c>
      <c r="DH47" s="5">
        <f t="shared" si="13"/>
        <v>599</v>
      </c>
      <c r="DI47" s="24">
        <v>5.04</v>
      </c>
      <c r="DJ47" s="23">
        <f t="shared" si="14"/>
        <v>3018.96</v>
      </c>
      <c r="DK47" s="23">
        <f t="shared" si="15"/>
        <v>2831</v>
      </c>
      <c r="DL47" s="23">
        <f t="shared" si="16"/>
        <v>7.8000000000000007</v>
      </c>
      <c r="DM47" s="23">
        <f t="shared" si="17"/>
        <v>0</v>
      </c>
      <c r="DN47" s="23">
        <f t="shared" si="18"/>
        <v>3026.76</v>
      </c>
      <c r="DO47" s="23">
        <f t="shared" si="19"/>
        <v>0.25770130436506367</v>
      </c>
      <c r="DP47" s="23">
        <f t="shared" si="20"/>
        <v>0</v>
      </c>
      <c r="DQ47" s="10">
        <v>0.7</v>
      </c>
      <c r="DR47" s="23">
        <f t="shared" si="21"/>
        <v>21.18732</v>
      </c>
      <c r="DS47" s="23">
        <f t="shared" si="22"/>
        <v>0.44229869563493629</v>
      </c>
      <c r="DT47" s="23">
        <f t="shared" si="23"/>
        <v>0.66077257529503497</v>
      </c>
      <c r="DU47" s="7">
        <v>0.8</v>
      </c>
      <c r="DV47" s="6">
        <f t="shared" si="24"/>
        <v>2.4214080000000004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2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1.8</v>
      </c>
      <c r="EG47" s="54">
        <f t="shared" si="44"/>
        <v>3.6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2.4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>
        <f t="shared" si="48"/>
        <v>5.9469531776553147E-2</v>
      </c>
      <c r="FU47" s="4">
        <f t="shared" si="48"/>
        <v>1396.9661538461537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>
        <f t="shared" si="48"/>
        <v>0</v>
      </c>
      <c r="FZ47" s="4">
        <f t="shared" si="48"/>
        <v>0</v>
      </c>
      <c r="GA47" s="4">
        <f t="shared" si="48"/>
        <v>0</v>
      </c>
      <c r="GB47" s="4">
        <f t="shared" si="48"/>
        <v>99.115886294255219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>
        <f t="shared" si="48"/>
        <v>0</v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>
        <f t="shared" si="46"/>
        <v>0</v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>
        <f t="shared" si="46"/>
        <v>0</v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1" t="s">
        <v>163</v>
      </c>
      <c r="C48" s="78" t="s">
        <v>148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1" t="s">
        <v>163</v>
      </c>
      <c r="DG48" s="78" t="s">
        <v>148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2"/>
      <c r="C49" s="78" t="s">
        <v>164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2"/>
      <c r="DG49" s="78" t="s">
        <v>164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1" t="s">
        <v>165</v>
      </c>
      <c r="C50" s="78" t="s">
        <v>119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1" t="s">
        <v>165</v>
      </c>
      <c r="DG50" s="78" t="s">
        <v>119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00" t="s">
        <v>166</v>
      </c>
      <c r="C52" s="78" t="s">
        <v>167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00" t="s">
        <v>166</v>
      </c>
      <c r="DG52" s="78" t="s">
        <v>167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2"/>
      <c r="C53" s="78" t="s">
        <v>161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2"/>
      <c r="DG53" s="78" t="s">
        <v>161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00" t="s">
        <v>168</v>
      </c>
      <c r="C54" s="78" t="s">
        <v>169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00" t="s">
        <v>168</v>
      </c>
      <c r="DG54" s="78" t="s">
        <v>169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2"/>
      <c r="C55" s="78" t="s">
        <v>170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2"/>
      <c r="DG55" s="78" t="s">
        <v>170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4" t="s">
        <v>171</v>
      </c>
      <c r="C56" s="78" t="s">
        <v>167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4" t="s">
        <v>171</v>
      </c>
      <c r="DG56" s="78" t="s">
        <v>167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00" t="s">
        <v>172</v>
      </c>
      <c r="C57" s="78" t="s">
        <v>161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00" t="s">
        <v>172</v>
      </c>
      <c r="DG57" s="78" t="s">
        <v>161</v>
      </c>
      <c r="DH57" s="5">
        <f t="shared" si="13"/>
        <v>1087</v>
      </c>
      <c r="DI57" s="24">
        <v>5.09</v>
      </c>
      <c r="DJ57" s="23">
        <f t="shared" si="14"/>
        <v>5532.83</v>
      </c>
      <c r="DK57" s="23">
        <f t="shared" si="15"/>
        <v>5149</v>
      </c>
      <c r="DL57" s="23">
        <f t="shared" si="16"/>
        <v>54.5</v>
      </c>
      <c r="DM57" s="23">
        <f t="shared" si="17"/>
        <v>0</v>
      </c>
      <c r="DN57" s="23">
        <f t="shared" si="18"/>
        <v>5587.33</v>
      </c>
      <c r="DO57" s="23">
        <f t="shared" si="19"/>
        <v>0.97542117612526913</v>
      </c>
      <c r="DP57" s="23">
        <f t="shared" si="20"/>
        <v>0</v>
      </c>
      <c r="DQ57" s="10">
        <v>0.8</v>
      </c>
      <c r="DR57" s="23">
        <f t="shared" si="21"/>
        <v>44.698640000000005</v>
      </c>
      <c r="DS57" s="23">
        <f t="shared" si="22"/>
        <v>-0.17542117612526908</v>
      </c>
      <c r="DT57" s="23">
        <f t="shared" si="23"/>
        <v>0.53692908777537751</v>
      </c>
      <c r="DU57" s="7">
        <v>1</v>
      </c>
      <c r="DV57" s="6">
        <f t="shared" si="24"/>
        <v>5.5873299999999997</v>
      </c>
      <c r="DW57" s="5">
        <f t="shared" si="56"/>
        <v>2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1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17.2</v>
      </c>
      <c r="EG57" s="54">
        <f t="shared" si="56"/>
        <v>24</v>
      </c>
      <c r="EH57" s="54">
        <f t="shared" si="56"/>
        <v>0</v>
      </c>
      <c r="EI57" s="54">
        <f t="shared" si="56"/>
        <v>0</v>
      </c>
      <c r="EJ57" s="54">
        <f t="shared" si="56"/>
        <v>7.8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5.5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>
        <f t="shared" si="62"/>
        <v>0.30783934365788307</v>
      </c>
      <c r="FU57" s="4">
        <f t="shared" si="62"/>
        <v>2460.4755963302755</v>
      </c>
      <c r="FV57" s="4" t="str">
        <f t="shared" si="62"/>
        <v/>
      </c>
      <c r="FW57" s="4">
        <f t="shared" si="59"/>
        <v>0</v>
      </c>
      <c r="FX57" s="4">
        <f t="shared" si="59"/>
        <v>17.450195352699765</v>
      </c>
      <c r="FY57" s="4">
        <f t="shared" si="59"/>
        <v>0</v>
      </c>
      <c r="FZ57" s="4">
        <f t="shared" si="59"/>
        <v>0</v>
      </c>
      <c r="GA57" s="4">
        <f t="shared" si="59"/>
        <v>0</v>
      </c>
      <c r="GB57" s="4">
        <f t="shared" si="59"/>
        <v>0</v>
      </c>
      <c r="GC57" s="4">
        <f t="shared" si="59"/>
        <v>0</v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>
        <f t="shared" si="59"/>
        <v>0</v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>
        <f t="shared" si="59"/>
        <v>0</v>
      </c>
      <c r="GM57" s="4">
        <f t="shared" si="63"/>
        <v>0</v>
      </c>
      <c r="GN57" s="4" t="str">
        <f t="shared" si="63"/>
        <v/>
      </c>
      <c r="GO57" s="4" t="str">
        <f t="shared" si="63"/>
        <v/>
      </c>
      <c r="GP57" s="4">
        <f t="shared" si="63"/>
        <v>0</v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>
        <f t="shared" si="63"/>
        <v>0</v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2"/>
      <c r="C58" s="78" t="s">
        <v>167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2"/>
      <c r="DG58" s="78" t="s">
        <v>167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00" t="s">
        <v>173</v>
      </c>
      <c r="C59" s="78" t="s">
        <v>161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00" t="s">
        <v>173</v>
      </c>
      <c r="DG59" s="78" t="s">
        <v>161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2"/>
      <c r="C60" s="78" t="s">
        <v>167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2"/>
      <c r="DG60" s="78" t="s">
        <v>167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00" t="s">
        <v>174</v>
      </c>
      <c r="C61" s="78" t="s">
        <v>130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00" t="s">
        <v>174</v>
      </c>
      <c r="DG61" s="78" t="s">
        <v>130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1"/>
      <c r="C62" s="78" t="s">
        <v>148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1"/>
      <c r="DG62" s="78" t="s">
        <v>148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1"/>
      <c r="C63" s="84" t="s">
        <v>135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1"/>
      <c r="DG63" s="84" t="s">
        <v>135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2"/>
      <c r="C64" s="84" t="s">
        <v>176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2"/>
      <c r="DG64" s="84" t="s">
        <v>176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00" t="s">
        <v>177</v>
      </c>
      <c r="C65" s="78" t="s">
        <v>119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00" t="s">
        <v>177</v>
      </c>
      <c r="DG65" s="78" t="s">
        <v>119</v>
      </c>
      <c r="DH65" s="5">
        <f t="shared" si="13"/>
        <v>251</v>
      </c>
      <c r="DI65" s="24">
        <v>5.03</v>
      </c>
      <c r="DJ65" s="23">
        <f t="shared" si="14"/>
        <v>1262.53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1262.53</v>
      </c>
      <c r="DO65" s="23">
        <f t="shared" si="19"/>
        <v>0</v>
      </c>
      <c r="DP65" s="23" t="str">
        <f t="shared" si="20"/>
        <v/>
      </c>
      <c r="DQ65" s="10">
        <v>0.5</v>
      </c>
      <c r="DR65" s="23">
        <f t="shared" si="21"/>
        <v>6.3126499999999997</v>
      </c>
      <c r="DS65" s="23" t="str">
        <f t="shared" si="22"/>
        <v/>
      </c>
      <c r="DT65" s="23">
        <f t="shared" si="23"/>
        <v>0.79206038668388079</v>
      </c>
      <c r="DU65" s="7">
        <v>0.1</v>
      </c>
      <c r="DV65" s="6">
        <f t="shared" si="24"/>
        <v>0.126253</v>
      </c>
      <c r="DW65" s="5">
        <f t="shared" si="56"/>
        <v>1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>
        <f t="shared" si="62"/>
        <v>0</v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 t="str">
        <f t="shared" si="59"/>
        <v/>
      </c>
      <c r="FZ65" s="4">
        <f t="shared" si="59"/>
        <v>0</v>
      </c>
      <c r="GA65" s="4">
        <f t="shared" si="59"/>
        <v>0</v>
      </c>
      <c r="GB65" s="4">
        <f t="shared" si="59"/>
        <v>0</v>
      </c>
      <c r="GC65" s="4">
        <f t="shared" si="59"/>
        <v>0</v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3" t="s">
        <v>178</v>
      </c>
      <c r="C67" s="78" t="s">
        <v>130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3" t="s">
        <v>178</v>
      </c>
      <c r="DG67" s="78" t="s">
        <v>130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4"/>
      <c r="C68" s="78" t="s">
        <v>152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4"/>
      <c r="DG68" s="78" t="s">
        <v>152</v>
      </c>
      <c r="DH68" s="5">
        <f t="shared" ref="DH68:DH131" si="78">D68+D223</f>
        <v>313</v>
      </c>
      <c r="DI68" s="24">
        <v>5.03</v>
      </c>
      <c r="DJ68" s="23">
        <f t="shared" ref="DJ68:DJ131" si="79">DI68*DH68</f>
        <v>1574.39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1574.39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6.2975600000000007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0.15743900000000002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>
        <f t="shared" si="62"/>
        <v>0</v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>
        <f t="shared" si="62"/>
        <v>0</v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5"/>
      <c r="C69" s="78" t="s">
        <v>169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5"/>
      <c r="DG69" s="78" t="s">
        <v>169</v>
      </c>
      <c r="DH69" s="5">
        <f t="shared" si="78"/>
        <v>113</v>
      </c>
      <c r="DI69" s="24">
        <v>5.03</v>
      </c>
      <c r="DJ69" s="23">
        <f t="shared" si="79"/>
        <v>568.39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568.39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2.8419499999999998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5.6839000000000001E-2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>
        <f t="shared" si="62"/>
        <v>0</v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00" t="s">
        <v>179</v>
      </c>
      <c r="C70" s="38" t="s">
        <v>135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00" t="s">
        <v>179</v>
      </c>
      <c r="DG70" s="38" t="s">
        <v>135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1"/>
      <c r="C71" s="38" t="s">
        <v>130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1"/>
      <c r="DG71" s="38" t="s">
        <v>130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1"/>
      <c r="C72" s="38" t="s">
        <v>180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1"/>
      <c r="DG72" s="38" t="s">
        <v>180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2"/>
      <c r="C73" s="38" t="s">
        <v>181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2"/>
      <c r="DG73" s="38" t="s">
        <v>181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00" t="s">
        <v>182</v>
      </c>
      <c r="C74" s="38" t="s">
        <v>135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00" t="s">
        <v>182</v>
      </c>
      <c r="DG74" s="38" t="s">
        <v>135</v>
      </c>
      <c r="DH74" s="5">
        <f t="shared" si="78"/>
        <v>27</v>
      </c>
      <c r="DI74" s="39">
        <v>10</v>
      </c>
      <c r="DJ74" s="23">
        <f t="shared" si="79"/>
        <v>270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270</v>
      </c>
      <c r="DO74" s="23">
        <f t="shared" si="84"/>
        <v>0</v>
      </c>
      <c r="DP74" s="23" t="str">
        <f t="shared" si="85"/>
        <v/>
      </c>
      <c r="DQ74" s="10">
        <v>0.2</v>
      </c>
      <c r="DR74" s="23">
        <f t="shared" si="86"/>
        <v>0.54</v>
      </c>
      <c r="DS74" s="23" t="str">
        <f t="shared" si="87"/>
        <v/>
      </c>
      <c r="DT74" s="23">
        <f t="shared" si="88"/>
        <v>0</v>
      </c>
      <c r="DU74" s="7">
        <v>0.1</v>
      </c>
      <c r="DV74" s="6">
        <f t="shared" si="89"/>
        <v>2.7E-2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>
        <f t="shared" si="62"/>
        <v>0</v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>
        <f t="shared" si="62"/>
        <v>0</v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>
        <f t="shared" si="62"/>
        <v>0</v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1"/>
      <c r="C75" s="38" t="s">
        <v>130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1"/>
      <c r="DG75" s="38" t="s">
        <v>130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1"/>
      <c r="C76" s="38" t="s">
        <v>180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1"/>
      <c r="DG76" s="38" t="s">
        <v>180</v>
      </c>
      <c r="DH76" s="5">
        <f t="shared" si="78"/>
        <v>162</v>
      </c>
      <c r="DI76" s="39">
        <v>10</v>
      </c>
      <c r="DJ76" s="23">
        <f t="shared" si="79"/>
        <v>1620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1620</v>
      </c>
      <c r="DO76" s="23">
        <f t="shared" si="84"/>
        <v>0</v>
      </c>
      <c r="DP76" s="23" t="str">
        <f t="shared" si="85"/>
        <v/>
      </c>
      <c r="DQ76" s="10">
        <v>0.2</v>
      </c>
      <c r="DR76" s="23">
        <f t="shared" si="86"/>
        <v>3.24</v>
      </c>
      <c r="DS76" s="23" t="str">
        <f t="shared" si="87"/>
        <v/>
      </c>
      <c r="DT76" s="23">
        <f t="shared" si="88"/>
        <v>0</v>
      </c>
      <c r="DU76" s="7">
        <v>0.1</v>
      </c>
      <c r="DV76" s="6">
        <f t="shared" si="89"/>
        <v>0.16200000000000001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>
        <f t="shared" si="62"/>
        <v>0</v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>
        <f t="shared" si="62"/>
        <v>0</v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>
        <f t="shared" si="62"/>
        <v>0</v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2"/>
      <c r="C77" s="38" t="s">
        <v>181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2"/>
      <c r="DG77" s="38" t="s">
        <v>181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2" t="s">
        <v>183</v>
      </c>
      <c r="C78" s="38" t="s">
        <v>184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2" t="s">
        <v>183</v>
      </c>
      <c r="DG78" s="38" t="s">
        <v>184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00" t="s">
        <v>185</v>
      </c>
      <c r="C79" s="84" t="s">
        <v>134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00" t="s">
        <v>185</v>
      </c>
      <c r="DG79" s="84" t="s">
        <v>134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2"/>
      <c r="C80" s="78" t="s">
        <v>119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2"/>
      <c r="DG80" s="78" t="s">
        <v>119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00" t="s">
        <v>186</v>
      </c>
      <c r="C81" s="78" t="s">
        <v>130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00" t="s">
        <v>186</v>
      </c>
      <c r="DG81" s="78" t="s">
        <v>130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1"/>
      <c r="C82" s="78" t="s">
        <v>135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1"/>
      <c r="DG82" s="78" t="s">
        <v>135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2"/>
      <c r="C83" s="78" t="s">
        <v>148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2"/>
      <c r="DG83" s="78" t="s">
        <v>148</v>
      </c>
      <c r="DH83" s="5">
        <f t="shared" si="78"/>
        <v>170</v>
      </c>
      <c r="DI83" s="24">
        <v>5.07</v>
      </c>
      <c r="DJ83" s="23">
        <f t="shared" si="79"/>
        <v>861.90000000000009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861.90000000000009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2.5857000000000001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8.6190000000000017E-2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00" t="s">
        <v>187</v>
      </c>
      <c r="C84" s="78" t="s">
        <v>181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00" t="s">
        <v>187</v>
      </c>
      <c r="DG84" s="78" t="s">
        <v>181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1"/>
      <c r="C85" s="78" t="s">
        <v>130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1"/>
      <c r="DG85" s="78" t="s">
        <v>130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1"/>
      <c r="C86" s="78" t="s">
        <v>148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1"/>
      <c r="DG86" s="78" t="s">
        <v>148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2"/>
      <c r="C87" s="78" t="s">
        <v>135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2"/>
      <c r="DG87" s="78" t="s">
        <v>135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00" t="s">
        <v>188</v>
      </c>
      <c r="C88" s="78" t="s">
        <v>181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00" t="s">
        <v>188</v>
      </c>
      <c r="DG88" s="78" t="s">
        <v>181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1"/>
      <c r="C89" s="78" t="s">
        <v>130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1"/>
      <c r="DG89" s="78" t="s">
        <v>130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1"/>
      <c r="C90" s="78" t="s">
        <v>148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1"/>
      <c r="DG90" s="78" t="s">
        <v>148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2"/>
      <c r="C91" s="78" t="s">
        <v>135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2"/>
      <c r="DG91" s="78" t="s">
        <v>135</v>
      </c>
      <c r="DH91" s="5">
        <f t="shared" si="78"/>
        <v>564</v>
      </c>
      <c r="DI91" s="24">
        <v>5.05</v>
      </c>
      <c r="DJ91" s="23">
        <f t="shared" si="79"/>
        <v>2848.2</v>
      </c>
      <c r="DK91" s="23">
        <f t="shared" si="80"/>
        <v>2975.4</v>
      </c>
      <c r="DL91" s="23">
        <f t="shared" si="81"/>
        <v>3.6</v>
      </c>
      <c r="DM91" s="23">
        <f t="shared" si="82"/>
        <v>0</v>
      </c>
      <c r="DN91" s="23">
        <f t="shared" si="83"/>
        <v>2851.7999999999997</v>
      </c>
      <c r="DO91" s="23">
        <f t="shared" si="84"/>
        <v>0.12623606143488325</v>
      </c>
      <c r="DP91" s="23">
        <f t="shared" si="85"/>
        <v>0</v>
      </c>
      <c r="DQ91" s="10">
        <v>0.3</v>
      </c>
      <c r="DR91" s="23">
        <f t="shared" si="86"/>
        <v>8.5553999999999988</v>
      </c>
      <c r="DS91" s="23">
        <f t="shared" si="87"/>
        <v>0.17376393856511674</v>
      </c>
      <c r="DT91" s="23">
        <f t="shared" si="88"/>
        <v>0</v>
      </c>
      <c r="DU91" s="7">
        <v>0.1</v>
      </c>
      <c r="DV91" s="6">
        <f t="shared" si="89"/>
        <v>0.28517999999999999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3.6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>
        <f t="shared" si="95"/>
        <v>0</v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00" t="s">
        <v>189</v>
      </c>
      <c r="C92" s="78" t="s">
        <v>119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00" t="s">
        <v>189</v>
      </c>
      <c r="DG92" s="78" t="s">
        <v>119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customHeight="1">
      <c r="A93" s="61">
        <v>30100022</v>
      </c>
      <c r="B93" s="101"/>
      <c r="C93" s="78" t="s">
        <v>135</v>
      </c>
      <c r="D93" s="5">
        <v>684</v>
      </c>
      <c r="E93" s="22">
        <v>5.08</v>
      </c>
      <c r="F93" s="23">
        <f t="shared" si="67"/>
        <v>3474.7200000000003</v>
      </c>
      <c r="G93" s="23">
        <f>+'[2]14'!$L$12</f>
        <v>3624</v>
      </c>
      <c r="H93" s="23">
        <f t="shared" si="92"/>
        <v>6.5</v>
      </c>
      <c r="I93" s="23">
        <f t="shared" si="93"/>
        <v>0</v>
      </c>
      <c r="J93" s="23">
        <f t="shared" si="70"/>
        <v>3481.2200000000003</v>
      </c>
      <c r="K93" s="23">
        <f t="shared" si="71"/>
        <v>0.18671615123433738</v>
      </c>
      <c r="L93" s="23">
        <f t="shared" si="72"/>
        <v>0</v>
      </c>
      <c r="M93" s="10">
        <v>1</v>
      </c>
      <c r="N93" s="23">
        <f t="shared" si="73"/>
        <v>34.812200000000004</v>
      </c>
      <c r="O93" s="23">
        <f t="shared" si="74"/>
        <v>0.81328384876566262</v>
      </c>
      <c r="P93" s="23">
        <f t="shared" si="75"/>
        <v>0</v>
      </c>
      <c r="Q93" s="7">
        <v>0.1</v>
      </c>
      <c r="R93" s="6">
        <f t="shared" si="76"/>
        <v>0.3481220000000001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6.5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>
        <f t="shared" si="98"/>
        <v>0</v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>
        <f t="shared" si="77"/>
        <v>0</v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1"/>
      <c r="DG93" s="78" t="s">
        <v>135</v>
      </c>
      <c r="DH93" s="5">
        <f t="shared" si="78"/>
        <v>684</v>
      </c>
      <c r="DI93" s="24">
        <v>5.08</v>
      </c>
      <c r="DJ93" s="23">
        <f t="shared" si="79"/>
        <v>3474.7200000000003</v>
      </c>
      <c r="DK93" s="23">
        <f t="shared" si="80"/>
        <v>3624</v>
      </c>
      <c r="DL93" s="23">
        <f t="shared" si="81"/>
        <v>6.5</v>
      </c>
      <c r="DM93" s="23">
        <f t="shared" si="82"/>
        <v>0</v>
      </c>
      <c r="DN93" s="23">
        <f t="shared" si="83"/>
        <v>3481.2200000000003</v>
      </c>
      <c r="DO93" s="23">
        <f t="shared" si="84"/>
        <v>0.18671615123433738</v>
      </c>
      <c r="DP93" s="23">
        <f t="shared" si="85"/>
        <v>0</v>
      </c>
      <c r="DQ93" s="10">
        <v>1</v>
      </c>
      <c r="DR93" s="23">
        <f t="shared" si="86"/>
        <v>34.812200000000004</v>
      </c>
      <c r="DS93" s="23">
        <f t="shared" si="87"/>
        <v>0.81328384876566262</v>
      </c>
      <c r="DT93" s="23">
        <f t="shared" si="88"/>
        <v>0</v>
      </c>
      <c r="DU93" s="7">
        <v>0.1</v>
      </c>
      <c r="DV93" s="6">
        <f t="shared" si="89"/>
        <v>0.3481220000000001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6.5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>
        <f t="shared" si="99"/>
        <v>0</v>
      </c>
      <c r="FU93" s="4">
        <f t="shared" si="99"/>
        <v>0</v>
      </c>
      <c r="FV93" s="4" t="str">
        <f t="shared" si="99"/>
        <v/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01"/>
      <c r="C94" s="78" t="s">
        <v>117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1"/>
      <c r="DG94" s="78" t="s">
        <v>117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01"/>
      <c r="C95" s="78" t="s">
        <v>153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1"/>
      <c r="DG95" s="78" t="s">
        <v>153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1"/>
      <c r="C96" s="78" t="s">
        <v>128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1"/>
      <c r="DG96" s="78" t="s">
        <v>128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1"/>
      <c r="C97" s="78" t="s">
        <v>190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1"/>
      <c r="DG97" s="78" t="s">
        <v>190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01"/>
      <c r="C98" s="78" t="s">
        <v>148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1"/>
      <c r="DG98" s="78" t="s">
        <v>148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02"/>
      <c r="C99" s="78" t="s">
        <v>130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2"/>
      <c r="DG99" s="78" t="s">
        <v>130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00" t="s">
        <v>191</v>
      </c>
      <c r="C100" s="29" t="s">
        <v>152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00" t="s">
        <v>191</v>
      </c>
      <c r="DG100" s="29" t="s">
        <v>152</v>
      </c>
      <c r="DH100" s="5">
        <f t="shared" si="78"/>
        <v>242</v>
      </c>
      <c r="DI100" s="24">
        <v>5.05</v>
      </c>
      <c r="DJ100" s="23">
        <f t="shared" si="79"/>
        <v>1222.0999999999999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1222.0999999999999</v>
      </c>
      <c r="DO100" s="23">
        <f t="shared" si="84"/>
        <v>0</v>
      </c>
      <c r="DP100" s="23" t="str">
        <f t="shared" si="85"/>
        <v/>
      </c>
      <c r="DQ100" s="3">
        <v>0.5</v>
      </c>
      <c r="DR100" s="23">
        <f t="shared" si="86"/>
        <v>6.1104999999999992</v>
      </c>
      <c r="DS100" s="23" t="str">
        <f t="shared" si="87"/>
        <v/>
      </c>
      <c r="DT100" s="23">
        <f t="shared" si="88"/>
        <v>0</v>
      </c>
      <c r="DU100" s="2">
        <v>0.4</v>
      </c>
      <c r="DV100" s="6">
        <f t="shared" si="89"/>
        <v>0.48884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>
        <f t="shared" si="99"/>
        <v>0</v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>
        <f t="shared" si="99"/>
        <v>0</v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>
        <f t="shared" si="99"/>
        <v>0</v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1"/>
      <c r="C101" s="78" t="s">
        <v>148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1"/>
      <c r="DG101" s="78" t="s">
        <v>148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1"/>
      <c r="C102" s="29" t="s">
        <v>192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1"/>
      <c r="DG102" s="29" t="s">
        <v>192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2"/>
      <c r="C103" s="29" t="s">
        <v>128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2"/>
      <c r="DG103" s="29" t="s">
        <v>128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00" t="s">
        <v>193</v>
      </c>
      <c r="C104" s="29" t="s">
        <v>154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00" t="s">
        <v>193</v>
      </c>
      <c r="DG104" s="29" t="s">
        <v>154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1"/>
      <c r="C105" s="29" t="s">
        <v>194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1"/>
      <c r="DG105" s="29" t="s">
        <v>194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1"/>
      <c r="C106" s="29" t="s">
        <v>195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1"/>
      <c r="DG106" s="29" t="s">
        <v>195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2"/>
      <c r="C107" s="29" t="s">
        <v>196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2"/>
      <c r="DG107" s="29" t="s">
        <v>196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00" t="s">
        <v>197</v>
      </c>
      <c r="C108" s="29" t="s">
        <v>154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00" t="s">
        <v>197</v>
      </c>
      <c r="DG108" s="29" t="s">
        <v>154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1"/>
      <c r="C109" s="29" t="s">
        <v>194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1"/>
      <c r="DG109" s="29" t="s">
        <v>194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1"/>
      <c r="C110" s="29" t="s">
        <v>195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1"/>
      <c r="DG110" s="29" t="s">
        <v>195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2"/>
      <c r="C111" s="29" t="s">
        <v>196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2"/>
      <c r="DG111" s="29" t="s">
        <v>196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00" t="s">
        <v>198</v>
      </c>
      <c r="C112" s="29" t="s">
        <v>199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00" t="s">
        <v>198</v>
      </c>
      <c r="DG112" s="29" t="s">
        <v>199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2"/>
      <c r="C113" s="29" t="s">
        <v>170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2"/>
      <c r="DG113" s="29" t="s">
        <v>170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3934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>
        <f t="shared" si="85"/>
        <v>0</v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00" t="s">
        <v>200</v>
      </c>
      <c r="C114" s="29" t="s">
        <v>176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00" t="s">
        <v>200</v>
      </c>
      <c r="DG114" s="29" t="s">
        <v>176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1"/>
      <c r="C115" s="29" t="s">
        <v>137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1"/>
      <c r="DG115" s="29" t="s">
        <v>137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504.1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>
        <f t="shared" si="85"/>
        <v>0</v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2"/>
      <c r="C116" s="29" t="s">
        <v>201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2"/>
      <c r="DG116" s="29" t="s">
        <v>201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00" t="s">
        <v>202</v>
      </c>
      <c r="C117" s="29" t="s">
        <v>176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00" t="s">
        <v>202</v>
      </c>
      <c r="DG117" s="29" t="s">
        <v>176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1"/>
      <c r="C118" s="29" t="s">
        <v>152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1"/>
      <c r="DG118" s="29" t="s">
        <v>152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2"/>
      <c r="C119" s="29" t="s">
        <v>201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2"/>
      <c r="DG119" s="29" t="s">
        <v>201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00" t="s">
        <v>203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00" t="s">
        <v>203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1"/>
      <c r="C121" s="29" t="s">
        <v>205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1"/>
      <c r="DG121" s="29" t="s">
        <v>205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2"/>
      <c r="C122" s="29" t="s">
        <v>126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2"/>
      <c r="DG122" s="29" t="s">
        <v>126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00" t="s">
        <v>207</v>
      </c>
      <c r="C123" s="29" t="s">
        <v>159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00" t="s">
        <v>207</v>
      </c>
      <c r="DG123" s="29" t="s">
        <v>159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1"/>
      <c r="C124" s="29" t="s">
        <v>128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1"/>
      <c r="DG124" s="29" t="s">
        <v>128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1"/>
      <c r="C125" s="29" t="s">
        <v>176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1"/>
      <c r="DG125" s="29" t="s">
        <v>176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2"/>
      <c r="C126" s="29" t="s">
        <v>209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2"/>
      <c r="DG126" s="29" t="s">
        <v>209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00" t="s">
        <v>211</v>
      </c>
      <c r="C127" s="29" t="s">
        <v>213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00" t="s">
        <v>211</v>
      </c>
      <c r="DG127" s="29" t="s">
        <v>213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1"/>
      <c r="C128" s="29" t="s">
        <v>215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1"/>
      <c r="DG128" s="29" t="s">
        <v>215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1"/>
      <c r="C129" s="29" t="s">
        <v>139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1"/>
      <c r="DG129" s="29" t="s">
        <v>139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2"/>
      <c r="C130" s="29" t="s">
        <v>209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2"/>
      <c r="DG130" s="29" t="s">
        <v>209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00" t="s">
        <v>217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00" t="s">
        <v>217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1"/>
      <c r="C132" s="29" t="s">
        <v>205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1"/>
      <c r="DG132" s="29" t="s">
        <v>205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2"/>
      <c r="C133" s="29" t="s">
        <v>126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2"/>
      <c r="DG133" s="29" t="s">
        <v>126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00" t="s">
        <v>219</v>
      </c>
      <c r="C134" s="29" t="s">
        <v>152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00" t="s">
        <v>219</v>
      </c>
      <c r="DG134" s="29" t="s">
        <v>152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2"/>
      <c r="C135" s="29" t="s">
        <v>128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2"/>
      <c r="DG135" s="29" t="s">
        <v>128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00" t="s">
        <v>221</v>
      </c>
      <c r="C136" s="29" t="s">
        <v>126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00" t="s">
        <v>221</v>
      </c>
      <c r="DG136" s="29" t="s">
        <v>126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1"/>
      <c r="C137" s="29" t="s">
        <v>114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1"/>
      <c r="DG137" s="29" t="s">
        <v>114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1"/>
      <c r="C138" s="29" t="s">
        <v>152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1"/>
      <c r="DG138" s="29" t="s">
        <v>152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2"/>
      <c r="C139" s="29" t="s">
        <v>223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2"/>
      <c r="DG139" s="29" t="s">
        <v>223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224</v>
      </c>
      <c r="C140" s="30" t="s">
        <v>225</v>
      </c>
      <c r="D140" s="5">
        <v>388</v>
      </c>
      <c r="E140" s="22">
        <v>4.8</v>
      </c>
      <c r="F140" s="23">
        <f t="shared" si="124"/>
        <v>1862.3999999999999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1862.3999999999999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3.7248000000000001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0.18624000000000002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224</v>
      </c>
      <c r="DG140" s="30" t="s">
        <v>225</v>
      </c>
      <c r="DH140" s="5">
        <f t="shared" si="132"/>
        <v>388</v>
      </c>
      <c r="DI140" s="24">
        <v>4.8</v>
      </c>
      <c r="DJ140" s="23">
        <f t="shared" si="133"/>
        <v>1862.3999999999999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1862.3999999999999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3.7248000000000001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0.18624000000000002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226</v>
      </c>
      <c r="C141" s="30" t="s">
        <v>227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226</v>
      </c>
      <c r="DG141" s="30" t="s">
        <v>227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228</v>
      </c>
      <c r="C142" s="30" t="s">
        <v>229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228</v>
      </c>
      <c r="DG142" s="30" t="s">
        <v>229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230</v>
      </c>
      <c r="C143" s="30" t="s">
        <v>231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230</v>
      </c>
      <c r="DG143" s="30" t="s">
        <v>231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233</v>
      </c>
      <c r="C144" s="30" t="s">
        <v>234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233</v>
      </c>
      <c r="DG144" s="30" t="s">
        <v>234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236</v>
      </c>
      <c r="C145" s="30" t="s">
        <v>234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236</v>
      </c>
      <c r="DG145" s="30" t="s">
        <v>234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238</v>
      </c>
      <c r="C146" s="30" t="s">
        <v>234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238</v>
      </c>
      <c r="DG146" s="30" t="s">
        <v>234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240</v>
      </c>
      <c r="C147" s="30" t="s">
        <v>242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240</v>
      </c>
      <c r="DG147" s="30" t="s">
        <v>242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244</v>
      </c>
      <c r="C148" s="30" t="s">
        <v>245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244</v>
      </c>
      <c r="DG148" s="30" t="s">
        <v>245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246</v>
      </c>
      <c r="C149" s="30" t="s">
        <v>245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246</v>
      </c>
      <c r="DG149" s="30" t="s">
        <v>245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3" t="s">
        <v>248</v>
      </c>
      <c r="C150" s="29" t="s">
        <v>250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3" t="s">
        <v>248</v>
      </c>
      <c r="DG150" s="29" t="s">
        <v>250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3" t="s">
        <v>252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3" t="s">
        <v>252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2906</v>
      </c>
      <c r="E152" s="43"/>
      <c r="F152" s="44">
        <f>SUM(F4:F151)</f>
        <v>14562.140000000001</v>
      </c>
      <c r="G152" s="44">
        <f t="shared" ref="G152:J152" si="155">SUM(G4:G151)</f>
        <v>14716.4</v>
      </c>
      <c r="H152" s="44">
        <f t="shared" si="155"/>
        <v>11.3</v>
      </c>
      <c r="I152" s="44">
        <f t="shared" si="155"/>
        <v>0</v>
      </c>
      <c r="J152" s="44">
        <f t="shared" si="155"/>
        <v>14573.44</v>
      </c>
      <c r="K152" s="44">
        <f>IF(ISERROR(H152/J152*100),"0",(H152/J152*100))</f>
        <v>7.7538316279478284E-2</v>
      </c>
      <c r="L152" s="44">
        <f>IF(ISERROR(I152/G152*100),"0",(I152/G152*100))</f>
        <v>0</v>
      </c>
      <c r="M152" s="45">
        <f>IF(ISERROR(N152/J152*100),"",(N152/J152*100))</f>
        <v>0.47887458280268769</v>
      </c>
      <c r="N152" s="44">
        <f>SUM(N4:N151)</f>
        <v>69.788500000000013</v>
      </c>
      <c r="O152" s="44">
        <f>IF(ISERROR(M152-K152-L152),"0",(M152-K152-L152))</f>
        <v>0.40133626652320942</v>
      </c>
      <c r="P152" s="44">
        <f>(S152+T152+U152+V152+W152+X152+Y152+Z152+AA152)/J152*1000</f>
        <v>0</v>
      </c>
      <c r="Q152" s="46">
        <f>IF(ISERROR(R152/J152*1000),"",(R152/J152*1000))</f>
        <v>0.13368374247946951</v>
      </c>
      <c r="R152" s="44">
        <f>SUM(R4:R151)</f>
        <v>1.9482320000000002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4.8</v>
      </c>
      <c r="AD152" s="44">
        <f t="shared" si="156"/>
        <v>6.5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3.2936629924026177E-2</v>
      </c>
      <c r="BR152" s="47">
        <f t="shared" si="157"/>
        <v>4.4601686355452114E-2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6954</v>
      </c>
      <c r="DI152" s="40"/>
      <c r="DJ152" s="40">
        <f>SUM(DJ4:DJ151)</f>
        <v>35957.040000000001</v>
      </c>
      <c r="DK152" s="40">
        <f>SUM(DK4:DK151)</f>
        <v>32944.54</v>
      </c>
      <c r="DL152" s="40">
        <f t="shared" ref="DL152:DN152" si="172">SUM(DL4:DL151)</f>
        <v>90.1</v>
      </c>
      <c r="DM152" s="40">
        <f t="shared" si="172"/>
        <v>0</v>
      </c>
      <c r="DN152" s="40">
        <f t="shared" si="172"/>
        <v>36047.14</v>
      </c>
      <c r="DO152" s="40">
        <f>IF(ISERROR(DL152/DN152*100),"",(DL152/DN152*100))</f>
        <v>0.2499504815083804</v>
      </c>
      <c r="DP152" s="40">
        <f>IF(ISERROR(DM152/DK152*100),"",(DM152/DK152*100))</f>
        <v>0</v>
      </c>
      <c r="DQ152" s="41">
        <f>IF(ISERROR(DR152/DN152*100),"",(DR152/DN152*100))</f>
        <v>0.53592662275009895</v>
      </c>
      <c r="DR152" s="40">
        <f>SUM(DR4:DR151)</f>
        <v>193.18622000000002</v>
      </c>
      <c r="DS152" s="40">
        <f>IF(ISERROR(DQ152-DO152-DP152),"",(DQ152-DO152-DP152))</f>
        <v>0.28597614124171855</v>
      </c>
      <c r="DT152" s="40">
        <f t="shared" si="142"/>
        <v>0.19419016321405802</v>
      </c>
      <c r="DU152" s="42">
        <f>IF(ISERROR(DV152/DN152*1000),"",(DV152/DN152*1000))</f>
        <v>0.35123344043383192</v>
      </c>
      <c r="DV152" s="40">
        <f>SUM(DV4:DV151)</f>
        <v>12.660961</v>
      </c>
      <c r="DW152" s="40">
        <f>SUM(DW4:DW151)</f>
        <v>4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3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19</v>
      </c>
      <c r="EG152" s="40">
        <f t="shared" si="173"/>
        <v>39.6</v>
      </c>
      <c r="EH152" s="40">
        <f t="shared" si="173"/>
        <v>6.5</v>
      </c>
      <c r="EI152" s="40">
        <f t="shared" si="173"/>
        <v>0</v>
      </c>
      <c r="EJ152" s="40">
        <f t="shared" si="173"/>
        <v>7.8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8.1</v>
      </c>
      <c r="EO152" s="40">
        <f t="shared" si="173"/>
        <v>0</v>
      </c>
      <c r="EP152" s="40">
        <f t="shared" si="173"/>
        <v>0</v>
      </c>
      <c r="EQ152" s="40">
        <f t="shared" si="173"/>
        <v>5.5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3.6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5.2708758586672892E-2</v>
      </c>
      <c r="FU152" s="45">
        <f t="shared" si="153"/>
        <v>15843.138113207549</v>
      </c>
      <c r="FV152" s="45" t="str">
        <f t="shared" si="153"/>
        <v/>
      </c>
      <c r="FW152" s="45">
        <f t="shared" si="153"/>
        <v>0</v>
      </c>
      <c r="FX152" s="45">
        <f t="shared" si="153"/>
        <v>4.0375550595689482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63.976186325824713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>
        <f t="shared" si="106"/>
        <v>0</v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7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253</v>
      </c>
      <c r="B156" s="125"/>
      <c r="C156" s="125"/>
      <c r="D156" s="125"/>
      <c r="BN156" t="s">
        <v>254</v>
      </c>
      <c r="DW156" s="34" t="s">
        <v>12</v>
      </c>
      <c r="DX156" s="73">
        <f>+DW152</f>
        <v>4</v>
      </c>
      <c r="DY156" s="56">
        <f>+DX156/DW153</f>
        <v>0.5714285714285714</v>
      </c>
      <c r="EA156" s="74" t="s">
        <v>255</v>
      </c>
      <c r="EB156" s="74" t="s">
        <v>256</v>
      </c>
      <c r="EC156" s="74" t="s">
        <v>257</v>
      </c>
      <c r="ED156" s="74" t="s">
        <v>258</v>
      </c>
      <c r="EE156" s="74" t="s">
        <v>259</v>
      </c>
      <c r="EF156" s="74" t="s">
        <v>260</v>
      </c>
    </row>
    <row r="157" spans="1:215" s="33" customFormat="1" ht="26.25" customHeight="1">
      <c r="A157" s="126" t="s">
        <v>261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262</v>
      </c>
      <c r="G157" s="119" t="s">
        <v>263</v>
      </c>
      <c r="H157" s="121" t="s">
        <v>264</v>
      </c>
      <c r="I157" s="121" t="s">
        <v>265</v>
      </c>
      <c r="J157" s="121" t="s">
        <v>4</v>
      </c>
      <c r="K157" s="123" t="s">
        <v>266</v>
      </c>
      <c r="L157" s="135" t="s">
        <v>267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268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269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270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271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272</v>
      </c>
      <c r="ED157" s="23">
        <f>+DN152</f>
        <v>36047.14</v>
      </c>
      <c r="EE157" s="23">
        <f>+EG152</f>
        <v>39.6</v>
      </c>
      <c r="EF157" s="60">
        <f>+EE157/ED157</f>
        <v>1.0985614947538142E-3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72</v>
      </c>
      <c r="V158" s="34" t="s">
        <v>111</v>
      </c>
      <c r="W158" s="34" t="s">
        <v>74</v>
      </c>
      <c r="X158" s="34" t="s">
        <v>75</v>
      </c>
      <c r="Y158" s="34" t="s">
        <v>76</v>
      </c>
      <c r="Z158" s="34" t="s">
        <v>77</v>
      </c>
      <c r="AA158" s="34" t="s">
        <v>78</v>
      </c>
      <c r="AB158" s="35" t="s">
        <v>79</v>
      </c>
      <c r="AC158" s="25" t="s">
        <v>80</v>
      </c>
      <c r="AD158" s="25" t="s">
        <v>81</v>
      </c>
      <c r="AE158" s="25" t="s">
        <v>82</v>
      </c>
      <c r="AF158" s="35" t="s">
        <v>83</v>
      </c>
      <c r="AG158" s="25" t="s">
        <v>84</v>
      </c>
      <c r="AH158" s="25" t="s">
        <v>85</v>
      </c>
      <c r="AI158" s="35" t="s">
        <v>86</v>
      </c>
      <c r="AJ158" s="35" t="s">
        <v>87</v>
      </c>
      <c r="AK158" s="35" t="s">
        <v>88</v>
      </c>
      <c r="AL158" s="26" t="s">
        <v>89</v>
      </c>
      <c r="AM158" s="25" t="s">
        <v>90</v>
      </c>
      <c r="AN158" s="25" t="s">
        <v>91</v>
      </c>
      <c r="AO158" s="25" t="s">
        <v>92</v>
      </c>
      <c r="AP158" s="35" t="s">
        <v>93</v>
      </c>
      <c r="AQ158" s="36" t="s">
        <v>94</v>
      </c>
      <c r="AR158" s="35" t="s">
        <v>95</v>
      </c>
      <c r="AS158" s="35" t="s">
        <v>96</v>
      </c>
      <c r="AT158" s="35" t="s">
        <v>97</v>
      </c>
      <c r="AU158" s="35" t="s">
        <v>98</v>
      </c>
      <c r="AV158" s="25" t="s">
        <v>99</v>
      </c>
      <c r="AW158" s="25" t="s">
        <v>100</v>
      </c>
      <c r="AX158" s="25" t="s">
        <v>101</v>
      </c>
      <c r="AY158" s="25" t="s">
        <v>102</v>
      </c>
      <c r="AZ158" s="25" t="s">
        <v>103</v>
      </c>
      <c r="BA158" s="25" t="s">
        <v>104</v>
      </c>
      <c r="BB158" s="27" t="s">
        <v>80</v>
      </c>
      <c r="BC158" s="37" t="s">
        <v>81</v>
      </c>
      <c r="BD158" s="37" t="s">
        <v>82</v>
      </c>
      <c r="BE158" s="37" t="s">
        <v>105</v>
      </c>
      <c r="BF158" s="37" t="s">
        <v>91</v>
      </c>
      <c r="BG158" s="37" t="s">
        <v>83</v>
      </c>
      <c r="BH158" s="37" t="s">
        <v>85</v>
      </c>
      <c r="BI158" s="37" t="s">
        <v>106</v>
      </c>
      <c r="BJ158" s="37" t="s">
        <v>87</v>
      </c>
      <c r="BK158" s="37" t="s">
        <v>107</v>
      </c>
      <c r="BL158" s="37" t="s">
        <v>108</v>
      </c>
      <c r="BM158" s="37" t="s">
        <v>84</v>
      </c>
      <c r="BN158" s="37" t="s">
        <v>109</v>
      </c>
      <c r="BO158" s="37" t="s">
        <v>96</v>
      </c>
      <c r="BP158" s="35" t="s">
        <v>79</v>
      </c>
      <c r="BQ158" s="25" t="s">
        <v>80</v>
      </c>
      <c r="BR158" s="25" t="s">
        <v>81</v>
      </c>
      <c r="BS158" s="25" t="s">
        <v>82</v>
      </c>
      <c r="BT158" s="35" t="s">
        <v>83</v>
      </c>
      <c r="BU158" s="25" t="s">
        <v>84</v>
      </c>
      <c r="BV158" s="25" t="s">
        <v>85</v>
      </c>
      <c r="BW158" s="35" t="s">
        <v>86</v>
      </c>
      <c r="BX158" s="35" t="s">
        <v>87</v>
      </c>
      <c r="BY158" s="35" t="s">
        <v>88</v>
      </c>
      <c r="BZ158" s="26" t="s">
        <v>89</v>
      </c>
      <c r="CA158" s="25" t="s">
        <v>90</v>
      </c>
      <c r="CB158" s="25" t="s">
        <v>91</v>
      </c>
      <c r="CC158" s="25" t="s">
        <v>92</v>
      </c>
      <c r="CD158" s="35" t="s">
        <v>93</v>
      </c>
      <c r="CE158" s="36" t="s">
        <v>94</v>
      </c>
      <c r="CF158" s="35" t="s">
        <v>95</v>
      </c>
      <c r="CG158" s="35" t="s">
        <v>96</v>
      </c>
      <c r="CH158" s="35" t="s">
        <v>97</v>
      </c>
      <c r="CI158" s="35" t="s">
        <v>98</v>
      </c>
      <c r="CJ158" s="25" t="s">
        <v>99</v>
      </c>
      <c r="CK158" s="25" t="s">
        <v>100</v>
      </c>
      <c r="CL158" s="25" t="s">
        <v>101</v>
      </c>
      <c r="CM158" s="25" t="s">
        <v>102</v>
      </c>
      <c r="CN158" s="25" t="s">
        <v>103</v>
      </c>
      <c r="CO158" s="25" t="s">
        <v>104</v>
      </c>
      <c r="CP158" s="27" t="s">
        <v>80</v>
      </c>
      <c r="CQ158" s="37" t="s">
        <v>81</v>
      </c>
      <c r="CR158" s="37" t="s">
        <v>82</v>
      </c>
      <c r="CS158" s="37" t="s">
        <v>105</v>
      </c>
      <c r="CT158" s="37" t="s">
        <v>91</v>
      </c>
      <c r="CU158" s="37" t="s">
        <v>83</v>
      </c>
      <c r="CV158" s="37" t="s">
        <v>85</v>
      </c>
      <c r="CW158" s="37" t="s">
        <v>106</v>
      </c>
      <c r="CX158" s="37" t="s">
        <v>87</v>
      </c>
      <c r="CY158" s="37" t="s">
        <v>107</v>
      </c>
      <c r="CZ158" s="37" t="s">
        <v>108</v>
      </c>
      <c r="DA158" s="37" t="s">
        <v>84</v>
      </c>
      <c r="DB158" s="37" t="s">
        <v>109</v>
      </c>
      <c r="DC158" s="37" t="s">
        <v>96</v>
      </c>
      <c r="DW158" s="34" t="s">
        <v>46</v>
      </c>
      <c r="DX158" s="73">
        <f>+EA152</f>
        <v>3</v>
      </c>
      <c r="DY158" s="56">
        <f>+DX158/DW153</f>
        <v>0.42857142857142855</v>
      </c>
      <c r="EA158" s="59">
        <v>2</v>
      </c>
      <c r="EB158" s="59" t="s">
        <v>49</v>
      </c>
      <c r="EC158" s="74" t="s">
        <v>273</v>
      </c>
      <c r="ED158" s="23">
        <f>+DN25+DN41+DN47+DN52+DN56+DN58+DN60</f>
        <v>3026.76</v>
      </c>
      <c r="EE158" s="23">
        <f>+EJ152</f>
        <v>7.8</v>
      </c>
      <c r="EF158" s="60">
        <f>+EE158/ED158</f>
        <v>2.577013043650636E-3</v>
      </c>
      <c r="EH158" s="57"/>
    </row>
    <row r="159" spans="1:215" s="33" customFormat="1" ht="15.75" hidden="1" customHeight="1">
      <c r="A159" s="61">
        <v>30501005</v>
      </c>
      <c r="B159" s="110" t="s">
        <v>112</v>
      </c>
      <c r="C159" s="79" t="s">
        <v>114</v>
      </c>
      <c r="D159" s="80"/>
      <c r="E159" s="62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274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275</v>
      </c>
      <c r="ED159" s="23">
        <f>+DN26+DN27+DN46+DN47+DN48+DN49</f>
        <v>5655.26</v>
      </c>
      <c r="EE159" s="23">
        <f>+EN152+EO152</f>
        <v>8.1</v>
      </c>
      <c r="EF159" s="60">
        <f t="shared" ref="EF159:EF163" si="185">+EE159/ED159</f>
        <v>1.4322948900669463E-3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115</v>
      </c>
      <c r="D160" s="80"/>
      <c r="E160" s="62">
        <v>5.03</v>
      </c>
      <c r="F160" s="23">
        <f t="shared" si="174"/>
        <v>0</v>
      </c>
      <c r="G160" s="81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276</v>
      </c>
      <c r="ED160" s="23">
        <f>+DN52+DN53+DN54+DN55+DN56+DN57+DN58+DN59+DN60</f>
        <v>5587.33</v>
      </c>
      <c r="EE160" s="23">
        <f>+EQ152</f>
        <v>5.5</v>
      </c>
      <c r="EF160" s="60">
        <f t="shared" si="185"/>
        <v>9.8436999425485869E-4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116</v>
      </c>
      <c r="C161" s="78" t="s">
        <v>117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7</v>
      </c>
      <c r="DY161" s="56">
        <f>+DX161/DW153</f>
        <v>1</v>
      </c>
      <c r="EA161" s="59">
        <v>5</v>
      </c>
      <c r="EB161" s="59" t="s">
        <v>52</v>
      </c>
      <c r="EC161" s="74" t="s">
        <v>272</v>
      </c>
      <c r="ED161" s="23">
        <f>+DN152</f>
        <v>36047.14</v>
      </c>
      <c r="EE161" s="23">
        <f>+EF152</f>
        <v>19</v>
      </c>
      <c r="EF161" s="60">
        <f t="shared" si="185"/>
        <v>5.2708758586672891E-4</v>
      </c>
    </row>
    <row r="162" spans="1:136" s="1" customFormat="1" ht="15.75" hidden="1" customHeight="1">
      <c r="A162" s="61">
        <v>30100014</v>
      </c>
      <c r="B162" s="101"/>
      <c r="C162" s="78" t="s">
        <v>119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277</v>
      </c>
      <c r="EC162" s="74" t="s">
        <v>272</v>
      </c>
      <c r="ED162" s="23">
        <f>+DN152</f>
        <v>36047.14</v>
      </c>
      <c r="EE162" s="23">
        <f>+DL152-EE157-EE158-EE159-EE160-EE161</f>
        <v>10.099999999999994</v>
      </c>
      <c r="EF162" s="60">
        <f>+EE162/ED162</f>
        <v>2.8018866406599789E-4</v>
      </c>
    </row>
    <row r="163" spans="1:136" s="1" customFormat="1" ht="15.75" hidden="1" customHeight="1">
      <c r="A163" s="61">
        <v>30100010</v>
      </c>
      <c r="B163" s="101"/>
      <c r="C163" s="78" t="s">
        <v>135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3" t="s">
        <v>278</v>
      </c>
      <c r="EC163" s="144"/>
      <c r="ED163" s="23">
        <f>+DN152</f>
        <v>36047.14</v>
      </c>
      <c r="EE163" s="23">
        <f>+DL152</f>
        <v>90.1</v>
      </c>
      <c r="EF163" s="60">
        <f t="shared" si="185"/>
        <v>2.4995048150838039E-3</v>
      </c>
    </row>
    <row r="164" spans="1:136" s="1" customFormat="1" ht="15.75" hidden="1" customHeight="1">
      <c r="A164" s="61">
        <v>30100013</v>
      </c>
      <c r="B164" s="101"/>
      <c r="C164" s="78" t="s">
        <v>147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2"/>
      <c r="C165" s="78" t="s">
        <v>122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00" t="s">
        <v>123</v>
      </c>
      <c r="C166" s="78" t="s">
        <v>124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>
      <c r="A167" s="61">
        <v>30100017</v>
      </c>
      <c r="B167" s="101"/>
      <c r="C167" s="78" t="s">
        <v>126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>
      <c r="A168" s="61">
        <v>30100015</v>
      </c>
      <c r="B168" s="102"/>
      <c r="C168" s="78" t="s">
        <v>128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>
      <c r="A169" s="61">
        <v>30100031</v>
      </c>
      <c r="B169" s="106" t="s">
        <v>129</v>
      </c>
      <c r="C169" s="78" t="s">
        <v>122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>
      <c r="A170" s="61">
        <v>30100033</v>
      </c>
      <c r="B170" s="106"/>
      <c r="C170" s="78" t="s">
        <v>130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>
      <c r="A171" s="61">
        <v>30100062</v>
      </c>
      <c r="B171" s="106"/>
      <c r="C171" s="78" t="s">
        <v>131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>
      <c r="A172" s="61">
        <v>30100032</v>
      </c>
      <c r="B172" s="106"/>
      <c r="C172" s="78" t="s">
        <v>132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>
      <c r="A173" s="61">
        <v>30100035</v>
      </c>
      <c r="B173" s="100" t="s">
        <v>133</v>
      </c>
      <c r="C173" s="78" t="s">
        <v>132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>
      <c r="A174" s="61">
        <v>30100036</v>
      </c>
      <c r="B174" s="101"/>
      <c r="C174" s="78" t="s">
        <v>134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>
      <c r="A175" s="61">
        <v>30100034</v>
      </c>
      <c r="B175" s="102"/>
      <c r="C175" s="78" t="s">
        <v>135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>
      <c r="A176" s="61">
        <v>30100019</v>
      </c>
      <c r="B176" s="100" t="s">
        <v>136</v>
      </c>
      <c r="C176" s="78" t="s">
        <v>137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61">
        <v>30100020</v>
      </c>
      <c r="B177" s="101"/>
      <c r="C177" s="78" t="s">
        <v>139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61">
        <v>30100021</v>
      </c>
      <c r="B178" s="101"/>
      <c r="C178" s="78" t="s">
        <v>140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61">
        <v>30100018</v>
      </c>
      <c r="B179" s="102"/>
      <c r="C179" s="78" t="s">
        <v>115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61">
        <v>30100030</v>
      </c>
      <c r="B180" s="84" t="s">
        <v>141</v>
      </c>
      <c r="C180" s="78" t="s">
        <v>142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>
      <c r="A181" s="61">
        <v>30100038</v>
      </c>
      <c r="B181" s="106" t="s">
        <v>143</v>
      </c>
      <c r="C181" s="78" t="s">
        <v>14</v>
      </c>
      <c r="D181" s="5">
        <v>520</v>
      </c>
      <c r="E181" s="22">
        <v>5.03</v>
      </c>
      <c r="F181" s="23">
        <f t="shared" si="174"/>
        <v>2615.6</v>
      </c>
      <c r="G181" s="23">
        <f>+'[2]14'!$L$34</f>
        <v>2834.64</v>
      </c>
      <c r="H181" s="23">
        <f t="shared" si="186"/>
        <v>12.9</v>
      </c>
      <c r="I181" s="23">
        <f t="shared" si="187"/>
        <v>0</v>
      </c>
      <c r="J181" s="23">
        <f t="shared" si="177"/>
        <v>2628.5</v>
      </c>
      <c r="K181" s="23">
        <f t="shared" si="178"/>
        <v>0.49077420582081038</v>
      </c>
      <c r="L181" s="23">
        <f t="shared" si="179"/>
        <v>0</v>
      </c>
      <c r="M181" s="10">
        <v>0.8</v>
      </c>
      <c r="N181" s="23">
        <f t="shared" si="188"/>
        <v>21.028000000000002</v>
      </c>
      <c r="O181" s="23">
        <f t="shared" si="189"/>
        <v>0.30922579417918966</v>
      </c>
      <c r="P181" s="23">
        <f t="shared" si="180"/>
        <v>0.38044512079132586</v>
      </c>
      <c r="Q181" s="7">
        <v>0.5</v>
      </c>
      <c r="R181" s="6">
        <f t="shared" si="181"/>
        <v>1.3142499999999999</v>
      </c>
      <c r="S181" s="5">
        <v>1</v>
      </c>
      <c r="T181" s="5"/>
      <c r="U181" s="5"/>
      <c r="V181" s="5"/>
      <c r="W181" s="5"/>
      <c r="X181" s="5"/>
      <c r="Y181" s="5"/>
      <c r="Z181" s="5"/>
      <c r="AA181" s="5"/>
      <c r="AB181" s="4"/>
      <c r="AC181" s="4">
        <v>7.2</v>
      </c>
      <c r="AD181" s="4"/>
      <c r="AE181" s="4"/>
      <c r="AF181" s="4"/>
      <c r="AG181" s="4"/>
      <c r="AH181" s="4"/>
      <c r="AI181" s="4"/>
      <c r="AJ181" s="4">
        <v>5.7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1"/>
        <v>0</v>
      </c>
      <c r="BQ181" s="4">
        <f t="shared" si="191"/>
        <v>1467.0697674418602</v>
      </c>
      <c r="BR181" s="4" t="str">
        <f t="shared" si="191"/>
        <v/>
      </c>
      <c r="BS181" s="4">
        <f t="shared" si="191"/>
        <v>0</v>
      </c>
      <c r="BT181" s="4">
        <f t="shared" si="191"/>
        <v>0</v>
      </c>
      <c r="BU181" s="4">
        <f t="shared" si="191"/>
        <v>0</v>
      </c>
      <c r="BV181" s="4">
        <f t="shared" si="191"/>
        <v>0</v>
      </c>
      <c r="BW181" s="4">
        <f t="shared" si="191"/>
        <v>0</v>
      </c>
      <c r="BX181" s="4">
        <f t="shared" si="191"/>
        <v>433.70743770211152</v>
      </c>
      <c r="BY181" s="4">
        <f t="shared" si="191"/>
        <v>0</v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>
        <f t="shared" si="190"/>
        <v>0</v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>
        <f t="shared" si="190"/>
        <v>0</v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61">
        <v>30100037</v>
      </c>
      <c r="B182" s="106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61">
        <v>30100040</v>
      </c>
      <c r="B183" s="107" t="s">
        <v>144</v>
      </c>
      <c r="C183" s="78" t="s">
        <v>145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61">
        <v>30100039</v>
      </c>
      <c r="B184" s="108"/>
      <c r="C184" s="78" t="s">
        <v>135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61">
        <v>30100042</v>
      </c>
      <c r="B185" s="108"/>
      <c r="C185" s="78" t="s">
        <v>134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61">
        <v>30100041</v>
      </c>
      <c r="B186" s="109"/>
      <c r="C186" s="78" t="s">
        <v>132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61">
        <v>30100046</v>
      </c>
      <c r="B187" s="100" t="s">
        <v>146</v>
      </c>
      <c r="C187" s="78" t="s">
        <v>147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61">
        <v>30100045</v>
      </c>
      <c r="B188" s="101"/>
      <c r="C188" s="78" t="s">
        <v>117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61">
        <v>30100044</v>
      </c>
      <c r="B189" s="101"/>
      <c r="C189" s="78" t="s">
        <v>134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61">
        <v>30100043</v>
      </c>
      <c r="B190" s="102"/>
      <c r="C190" s="78" t="s">
        <v>148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00" t="s">
        <v>149</v>
      </c>
      <c r="C191" s="78" t="s">
        <v>150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1"/>
      <c r="C192" s="78" t="s">
        <v>128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1"/>
      <c r="C193" s="78" t="s">
        <v>152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1"/>
      <c r="C194" s="78" t="s">
        <v>153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2"/>
      <c r="C195" s="78" t="s">
        <v>154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61">
        <v>30100048</v>
      </c>
      <c r="B196" s="100" t="s">
        <v>155</v>
      </c>
      <c r="C196" s="78" t="s">
        <v>130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61">
        <v>30100047</v>
      </c>
      <c r="B197" s="102"/>
      <c r="C197" s="78" t="s">
        <v>156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61">
        <v>30100064</v>
      </c>
      <c r="B198" s="82" t="s">
        <v>157</v>
      </c>
      <c r="C198" s="78" t="s">
        <v>159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61">
        <v>30100049</v>
      </c>
      <c r="B199" s="100" t="s">
        <v>160</v>
      </c>
      <c r="C199" s="78" t="s">
        <v>161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61">
        <v>30100050</v>
      </c>
      <c r="B200" s="101"/>
      <c r="C200" s="78" t="s">
        <v>132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100" t="s">
        <v>162</v>
      </c>
      <c r="C201" s="78" t="s">
        <v>132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>
      <c r="A202" s="61">
        <v>30100052</v>
      </c>
      <c r="B202" s="102"/>
      <c r="C202" s="78" t="s">
        <v>130</v>
      </c>
      <c r="D202" s="5">
        <v>599</v>
      </c>
      <c r="E202" s="22">
        <v>5.04</v>
      </c>
      <c r="F202" s="23">
        <f t="shared" si="174"/>
        <v>3018.96</v>
      </c>
      <c r="G202" s="23">
        <f>+'[2]14'!$L$88</f>
        <v>2831</v>
      </c>
      <c r="H202" s="23">
        <f t="shared" si="186"/>
        <v>7.8000000000000007</v>
      </c>
      <c r="I202" s="23">
        <f t="shared" si="187"/>
        <v>0</v>
      </c>
      <c r="J202" s="23">
        <f t="shared" si="177"/>
        <v>3026.76</v>
      </c>
      <c r="K202" s="23">
        <f t="shared" si="178"/>
        <v>0.25770130436506367</v>
      </c>
      <c r="L202" s="23">
        <f t="shared" si="179"/>
        <v>0</v>
      </c>
      <c r="M202" s="10">
        <v>0.7</v>
      </c>
      <c r="N202" s="23">
        <f t="shared" si="188"/>
        <v>21.18732</v>
      </c>
      <c r="O202" s="23">
        <f t="shared" si="189"/>
        <v>0.44229869563493629</v>
      </c>
      <c r="P202" s="23">
        <f t="shared" si="180"/>
        <v>0.66077257529503497</v>
      </c>
      <c r="Q202" s="7">
        <v>0.8</v>
      </c>
      <c r="R202" s="6">
        <f t="shared" si="181"/>
        <v>2.4214080000000004</v>
      </c>
      <c r="S202" s="5"/>
      <c r="T202" s="5"/>
      <c r="U202" s="5"/>
      <c r="V202" s="5"/>
      <c r="W202" s="5">
        <v>2</v>
      </c>
      <c r="X202" s="5"/>
      <c r="Y202" s="5"/>
      <c r="Z202" s="5"/>
      <c r="AA202" s="5"/>
      <c r="AB202" s="4">
        <v>1.8</v>
      </c>
      <c r="AC202" s="4">
        <v>3.6</v>
      </c>
      <c r="AD202" s="4"/>
      <c r="AE202" s="4"/>
      <c r="AF202" s="4"/>
      <c r="AG202" s="4"/>
      <c r="AH202" s="4"/>
      <c r="AI202" s="4"/>
      <c r="AJ202" s="4">
        <v>2.4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4"/>
        <v>5.9469531776553147E-2</v>
      </c>
      <c r="BQ202" s="4">
        <f t="shared" si="194"/>
        <v>1396.9661538461537</v>
      </c>
      <c r="BR202" s="4" t="str">
        <f t="shared" si="194"/>
        <v/>
      </c>
      <c r="BS202" s="4">
        <f t="shared" si="194"/>
        <v>0</v>
      </c>
      <c r="BT202" s="4">
        <f t="shared" si="194"/>
        <v>0</v>
      </c>
      <c r="BU202" s="4">
        <f t="shared" si="194"/>
        <v>0</v>
      </c>
      <c r="BV202" s="4">
        <f t="shared" si="194"/>
        <v>0</v>
      </c>
      <c r="BW202" s="4">
        <f t="shared" si="194"/>
        <v>0</v>
      </c>
      <c r="BX202" s="4">
        <f t="shared" si="194"/>
        <v>99.115886294255219</v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>
        <f t="shared" si="194"/>
        <v>0</v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>
        <f t="shared" si="193"/>
        <v>0</v>
      </c>
      <c r="CI202" s="4">
        <f t="shared" si="193"/>
        <v>0</v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>
        <f t="shared" si="193"/>
        <v>0</v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61">
        <v>30100001</v>
      </c>
      <c r="B203" s="101" t="s">
        <v>163</v>
      </c>
      <c r="C203" s="78" t="s">
        <v>148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61">
        <v>30100002</v>
      </c>
      <c r="B204" s="102"/>
      <c r="C204" s="78" t="s">
        <v>164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61">
        <v>30101068</v>
      </c>
      <c r="B205" s="101" t="s">
        <v>165</v>
      </c>
      <c r="C205" s="78" t="s">
        <v>119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61">
        <v>30200006</v>
      </c>
      <c r="B207" s="100" t="s">
        <v>166</v>
      </c>
      <c r="C207" s="78" t="s">
        <v>167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61">
        <v>30200005</v>
      </c>
      <c r="B208" s="102"/>
      <c r="C208" s="78" t="s">
        <v>161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00" t="s">
        <v>168</v>
      </c>
      <c r="C209" s="78" t="s">
        <v>169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2"/>
      <c r="C210" s="78" t="s">
        <v>170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4" t="s">
        <v>171</v>
      </c>
      <c r="C211" s="78" t="s">
        <v>167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1">
        <v>30100007</v>
      </c>
      <c r="B212" s="100" t="s">
        <v>172</v>
      </c>
      <c r="C212" s="78" t="s">
        <v>161</v>
      </c>
      <c r="D212" s="5">
        <v>1087</v>
      </c>
      <c r="E212" s="22">
        <v>5.09</v>
      </c>
      <c r="F212" s="23">
        <f t="shared" si="174"/>
        <v>5532.83</v>
      </c>
      <c r="G212" s="23">
        <f>+'[2]14'!$L$119</f>
        <v>5149</v>
      </c>
      <c r="H212" s="23">
        <f t="shared" si="186"/>
        <v>54.5</v>
      </c>
      <c r="I212" s="23">
        <f t="shared" si="187"/>
        <v>0</v>
      </c>
      <c r="J212" s="23">
        <f t="shared" si="177"/>
        <v>5587.33</v>
      </c>
      <c r="K212" s="23">
        <f t="shared" si="178"/>
        <v>0.97542117612526913</v>
      </c>
      <c r="L212" s="23">
        <f t="shared" si="179"/>
        <v>0</v>
      </c>
      <c r="M212" s="10">
        <v>0.8</v>
      </c>
      <c r="N212" s="23">
        <f t="shared" si="188"/>
        <v>44.698640000000005</v>
      </c>
      <c r="O212" s="23">
        <f t="shared" si="189"/>
        <v>-0.17542117612526908</v>
      </c>
      <c r="P212" s="23">
        <f t="shared" si="180"/>
        <v>0.53692908777537751</v>
      </c>
      <c r="Q212" s="7">
        <v>1</v>
      </c>
      <c r="R212" s="6">
        <f t="shared" si="181"/>
        <v>5.5873299999999997</v>
      </c>
      <c r="S212" s="5">
        <v>2</v>
      </c>
      <c r="T212" s="5"/>
      <c r="U212" s="5"/>
      <c r="V212" s="5"/>
      <c r="W212" s="5">
        <v>1</v>
      </c>
      <c r="X212" s="5"/>
      <c r="Y212" s="5"/>
      <c r="Z212" s="5"/>
      <c r="AA212" s="5"/>
      <c r="AB212" s="4">
        <v>17.2</v>
      </c>
      <c r="AC212" s="4">
        <v>24</v>
      </c>
      <c r="AD212" s="4"/>
      <c r="AE212" s="4"/>
      <c r="AF212" s="4">
        <v>7.8</v>
      </c>
      <c r="AG212" s="4"/>
      <c r="AH212" s="4"/>
      <c r="AI212" s="4"/>
      <c r="AJ212" s="4"/>
      <c r="AK212" s="4"/>
      <c r="AL212" s="4"/>
      <c r="AM212" s="4">
        <v>5.5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0.30783934365788307</v>
      </c>
      <c r="BQ212" s="4">
        <f t="shared" si="198"/>
        <v>2460.4755963302755</v>
      </c>
      <c r="BR212" s="4" t="str">
        <f t="shared" si="198"/>
        <v/>
      </c>
      <c r="BS212" s="4">
        <f t="shared" si="197"/>
        <v>0</v>
      </c>
      <c r="BT212" s="4">
        <f t="shared" si="197"/>
        <v>17.450195352699765</v>
      </c>
      <c r="BU212" s="4">
        <f t="shared" si="197"/>
        <v>0</v>
      </c>
      <c r="BV212" s="4">
        <f t="shared" si="197"/>
        <v>0</v>
      </c>
      <c r="BW212" s="4">
        <f t="shared" si="197"/>
        <v>0</v>
      </c>
      <c r="BX212" s="4">
        <f t="shared" si="197"/>
        <v>0</v>
      </c>
      <c r="BY212" s="4">
        <f t="shared" si="197"/>
        <v>0</v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>
        <f t="shared" si="197"/>
        <v>0</v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2"/>
      <c r="C213" s="78" t="s">
        <v>167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00" t="s">
        <v>173</v>
      </c>
      <c r="C214" s="78" t="s">
        <v>161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167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174</v>
      </c>
      <c r="C216" s="78" t="s">
        <v>130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1"/>
      <c r="C217" s="78" t="s">
        <v>148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1"/>
      <c r="C218" s="84" t="s">
        <v>135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2"/>
      <c r="C219" s="84" t="s">
        <v>176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1">
        <v>30400013</v>
      </c>
      <c r="B220" s="100" t="s">
        <v>177</v>
      </c>
      <c r="C220" s="78" t="s">
        <v>119</v>
      </c>
      <c r="D220" s="5">
        <v>251</v>
      </c>
      <c r="E220" s="22">
        <v>5.03</v>
      </c>
      <c r="F220" s="23">
        <f t="shared" si="174"/>
        <v>1262.53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1262.53</v>
      </c>
      <c r="K220" s="23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6.3126499999999997</v>
      </c>
      <c r="O220" s="23">
        <f t="shared" si="189"/>
        <v>0.5</v>
      </c>
      <c r="P220" s="23">
        <f t="shared" si="180"/>
        <v>0.79206038668388079</v>
      </c>
      <c r="Q220" s="7">
        <v>0.1</v>
      </c>
      <c r="R220" s="6">
        <f t="shared" si="181"/>
        <v>0.126253</v>
      </c>
      <c r="S220" s="5">
        <v>1</v>
      </c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>
        <f t="shared" si="197"/>
        <v>0</v>
      </c>
      <c r="BW220" s="4">
        <f t="shared" si="197"/>
        <v>0</v>
      </c>
      <c r="BX220" s="4">
        <f t="shared" si="197"/>
        <v>0</v>
      </c>
      <c r="BY220" s="4">
        <f t="shared" si="197"/>
        <v>0</v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02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178</v>
      </c>
      <c r="C222" s="78" t="s">
        <v>130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1">
        <v>30400016</v>
      </c>
      <c r="B223" s="104"/>
      <c r="C223" s="78" t="s">
        <v>152</v>
      </c>
      <c r="D223" s="5">
        <v>313</v>
      </c>
      <c r="E223" s="22">
        <v>5.03</v>
      </c>
      <c r="F223" s="23">
        <f t="shared" ref="F223:F286" si="200">E223*D223</f>
        <v>1574.39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1574.39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6.2975600000000007</v>
      </c>
      <c r="O223" s="23">
        <f t="shared" si="189"/>
        <v>0.4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0.15743900000000002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1">
        <v>30400017</v>
      </c>
      <c r="B224" s="105"/>
      <c r="C224" s="78" t="s">
        <v>169</v>
      </c>
      <c r="D224" s="5">
        <v>113</v>
      </c>
      <c r="E224" s="22">
        <v>5.03</v>
      </c>
      <c r="F224" s="23">
        <f t="shared" si="200"/>
        <v>568.39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568.39</v>
      </c>
      <c r="K224" s="23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2.8419499999999998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5.6839000000000001E-2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00" t="s">
        <v>179</v>
      </c>
      <c r="C225" s="38" t="s">
        <v>135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1"/>
      <c r="C226" s="38" t="s">
        <v>130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1"/>
      <c r="C227" s="38" t="s">
        <v>180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2"/>
      <c r="C228" s="38" t="s">
        <v>181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customHeight="1">
      <c r="A229" s="61">
        <v>30600006</v>
      </c>
      <c r="B229" s="100" t="s">
        <v>182</v>
      </c>
      <c r="C229" s="38" t="s">
        <v>135</v>
      </c>
      <c r="D229" s="5">
        <v>27</v>
      </c>
      <c r="E229" s="53">
        <v>10</v>
      </c>
      <c r="F229" s="23">
        <f t="shared" si="200"/>
        <v>270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270</v>
      </c>
      <c r="K229" s="23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0.54</v>
      </c>
      <c r="O229" s="23">
        <f t="shared" si="210"/>
        <v>0.2</v>
      </c>
      <c r="P229" s="23">
        <f t="shared" si="204"/>
        <v>0</v>
      </c>
      <c r="Q229" s="7">
        <v>0.1</v>
      </c>
      <c r="R229" s="6">
        <f t="shared" si="205"/>
        <v>2.7E-2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8"/>
        <v>0</v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>
        <f t="shared" si="198"/>
        <v>0</v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>
        <f t="shared" si="198"/>
        <v>0</v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01"/>
      <c r="C230" s="38" t="s">
        <v>130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customHeight="1">
      <c r="A231" s="61">
        <v>30600007</v>
      </c>
      <c r="B231" s="101"/>
      <c r="C231" s="38" t="s">
        <v>180</v>
      </c>
      <c r="D231" s="5">
        <v>162</v>
      </c>
      <c r="E231" s="53">
        <v>10</v>
      </c>
      <c r="F231" s="23">
        <f t="shared" si="200"/>
        <v>1620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1620</v>
      </c>
      <c r="K231" s="23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3.24</v>
      </c>
      <c r="O231" s="23">
        <f t="shared" si="210"/>
        <v>0.2</v>
      </c>
      <c r="P231" s="23">
        <f t="shared" si="204"/>
        <v>0</v>
      </c>
      <c r="Q231" s="7">
        <v>0.1</v>
      </c>
      <c r="R231" s="6">
        <f t="shared" si="205"/>
        <v>0.16200000000000001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>
        <f t="shared" si="198"/>
        <v>0</v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>
        <f t="shared" si="198"/>
        <v>0</v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>
        <f t="shared" si="198"/>
        <v>0</v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2"/>
      <c r="C232" s="38" t="s">
        <v>181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82" t="s">
        <v>183</v>
      </c>
      <c r="C233" s="38" t="s">
        <v>184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00" t="s">
        <v>185</v>
      </c>
      <c r="C234" s="84" t="s">
        <v>134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2"/>
      <c r="C235" s="78" t="s">
        <v>119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00" t="s">
        <v>186</v>
      </c>
      <c r="C236" s="78" t="s">
        <v>130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01"/>
      <c r="C237" s="78" t="s">
        <v>135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1">
        <v>30400007</v>
      </c>
      <c r="B238" s="102"/>
      <c r="C238" s="78" t="s">
        <v>148</v>
      </c>
      <c r="D238" s="5">
        <v>170</v>
      </c>
      <c r="E238" s="22">
        <v>5.07</v>
      </c>
      <c r="F238" s="23">
        <f t="shared" si="200"/>
        <v>861.90000000000009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861.90000000000009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2.5857000000000001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8.6190000000000017E-2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00" t="s">
        <v>187</v>
      </c>
      <c r="C239" s="78" t="s">
        <v>181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1"/>
      <c r="C240" s="78" t="s">
        <v>130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148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135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00" t="s">
        <v>188</v>
      </c>
      <c r="C243" s="78" t="s">
        <v>181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1"/>
      <c r="C244" s="78" t="s">
        <v>130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1"/>
      <c r="C245" s="78" t="s">
        <v>148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1">
        <v>30400019</v>
      </c>
      <c r="B246" s="102"/>
      <c r="C246" s="78" t="s">
        <v>135</v>
      </c>
      <c r="D246" s="5">
        <v>564</v>
      </c>
      <c r="E246" s="22">
        <v>5.05</v>
      </c>
      <c r="F246" s="23">
        <f t="shared" si="200"/>
        <v>2848.2</v>
      </c>
      <c r="G246" s="23">
        <f>+'[2]14'!$L$124</f>
        <v>2975.4</v>
      </c>
      <c r="H246" s="23">
        <f t="shared" si="207"/>
        <v>3.6</v>
      </c>
      <c r="I246" s="23">
        <f t="shared" si="208"/>
        <v>0</v>
      </c>
      <c r="J246" s="23">
        <f t="shared" si="201"/>
        <v>2851.7999999999997</v>
      </c>
      <c r="K246" s="23">
        <f t="shared" si="202"/>
        <v>0.12623606143488325</v>
      </c>
      <c r="L246" s="23">
        <f t="shared" si="203"/>
        <v>0</v>
      </c>
      <c r="M246" s="10">
        <v>0.3</v>
      </c>
      <c r="N246" s="23">
        <f t="shared" si="209"/>
        <v>8.5553999999999988</v>
      </c>
      <c r="O246" s="23">
        <f t="shared" si="210"/>
        <v>0.17376393856511674</v>
      </c>
      <c r="P246" s="23">
        <f t="shared" si="204"/>
        <v>0</v>
      </c>
      <c r="Q246" s="7">
        <v>0.1</v>
      </c>
      <c r="R246" s="6">
        <f t="shared" si="205"/>
        <v>0.28517999999999999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3.6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>
        <f t="shared" si="213"/>
        <v>0</v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>
        <f t="shared" si="211"/>
        <v>0</v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189</v>
      </c>
      <c r="C247" s="78" t="s">
        <v>119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1"/>
      <c r="C248" s="78" t="s">
        <v>135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117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153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128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190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148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130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customHeight="1">
      <c r="A255" s="61">
        <v>30100055</v>
      </c>
      <c r="B255" s="100" t="s">
        <v>191</v>
      </c>
      <c r="C255" s="29" t="s">
        <v>152</v>
      </c>
      <c r="D255" s="5">
        <v>242</v>
      </c>
      <c r="E255" s="22">
        <v>5.05</v>
      </c>
      <c r="F255" s="23">
        <f t="shared" si="200"/>
        <v>1222.0999999999999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1222.0999999999999</v>
      </c>
      <c r="K255" s="23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6.1104999999999992</v>
      </c>
      <c r="O255" s="23">
        <f t="shared" si="210"/>
        <v>0.5</v>
      </c>
      <c r="P255" s="23">
        <f t="shared" si="204"/>
        <v>0</v>
      </c>
      <c r="Q255" s="2">
        <v>0.4</v>
      </c>
      <c r="R255" s="6">
        <f t="shared" si="205"/>
        <v>0.48884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>
        <f t="shared" si="213"/>
        <v>0</v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>
        <f t="shared" si="213"/>
        <v>0</v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>
        <f t="shared" si="213"/>
        <v>0</v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1"/>
      <c r="C256" s="78" t="s">
        <v>148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61">
        <v>30100057</v>
      </c>
      <c r="B257" s="101"/>
      <c r="C257" s="29" t="s">
        <v>192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61">
        <v>30100058</v>
      </c>
      <c r="B258" s="102"/>
      <c r="C258" s="29" t="s">
        <v>128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69">
        <v>30500001</v>
      </c>
      <c r="B259" s="100" t="s">
        <v>193</v>
      </c>
      <c r="C259" s="29" t="s">
        <v>154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69">
        <v>30500002</v>
      </c>
      <c r="B260" s="101"/>
      <c r="C260" s="29" t="s">
        <v>194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69">
        <v>30500003</v>
      </c>
      <c r="B261" s="101"/>
      <c r="C261" s="29" t="s">
        <v>195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69">
        <v>30500004</v>
      </c>
      <c r="B262" s="102"/>
      <c r="C262" s="29" t="s">
        <v>196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69">
        <v>30700005</v>
      </c>
      <c r="B263" s="100" t="s">
        <v>197</v>
      </c>
      <c r="C263" s="29" t="s">
        <v>154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69">
        <v>30700002</v>
      </c>
      <c r="B264" s="101"/>
      <c r="C264" s="29" t="s">
        <v>194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69">
        <v>30700003</v>
      </c>
      <c r="B265" s="101"/>
      <c r="C265" s="29" t="s">
        <v>195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69">
        <v>30700004</v>
      </c>
      <c r="B266" s="102"/>
      <c r="C266" s="29" t="s">
        <v>196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1">
        <v>30600009</v>
      </c>
      <c r="B267" s="100" t="s">
        <v>198</v>
      </c>
      <c r="C267" s="29" t="s">
        <v>199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>
      <c r="A268" s="61">
        <v>30600010</v>
      </c>
      <c r="B268" s="102"/>
      <c r="C268" s="29" t="s">
        <v>170</v>
      </c>
      <c r="D268" s="5"/>
      <c r="E268" s="22">
        <v>5.05</v>
      </c>
      <c r="F268" s="23">
        <f t="shared" si="200"/>
        <v>0</v>
      </c>
      <c r="G268" s="43">
        <f>+'[2]14'!$L$83</f>
        <v>3934</v>
      </c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61">
        <v>30400026</v>
      </c>
      <c r="B269" s="100" t="s">
        <v>200</v>
      </c>
      <c r="C269" s="29" t="s">
        <v>176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>
      <c r="A270" s="61">
        <v>30400027</v>
      </c>
      <c r="B270" s="101"/>
      <c r="C270" s="29" t="s">
        <v>137</v>
      </c>
      <c r="D270" s="5"/>
      <c r="E270" s="22">
        <v>5.05</v>
      </c>
      <c r="F270" s="23">
        <f t="shared" si="200"/>
        <v>0</v>
      </c>
      <c r="G270" s="43">
        <f>+'[2]14'!$L$80</f>
        <v>504.1</v>
      </c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>
      <c r="A271" s="61">
        <v>30400028</v>
      </c>
      <c r="B271" s="102"/>
      <c r="C271" s="29" t="s">
        <v>201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00" t="s">
        <v>202</v>
      </c>
      <c r="C272" s="29" t="s">
        <v>176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01"/>
      <c r="C273" s="29" t="s">
        <v>152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02"/>
      <c r="C274" s="29" t="s">
        <v>201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61">
        <v>30300005</v>
      </c>
      <c r="B275" s="100" t="s">
        <v>203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61">
        <v>30300004</v>
      </c>
      <c r="B276" s="101"/>
      <c r="C276" s="29" t="s">
        <v>205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61">
        <v>30300006</v>
      </c>
      <c r="B277" s="102"/>
      <c r="C277" s="29" t="s">
        <v>125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00" t="s">
        <v>206</v>
      </c>
      <c r="C278" s="29" t="s">
        <v>158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1"/>
      <c r="C279" s="29" t="s">
        <v>127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1"/>
      <c r="C280" s="29" t="s">
        <v>175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2"/>
      <c r="C281" s="29" t="s">
        <v>208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71">
        <v>30700007</v>
      </c>
      <c r="B282" s="100" t="s">
        <v>210</v>
      </c>
      <c r="C282" s="29" t="s">
        <v>212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71">
        <v>30700006</v>
      </c>
      <c r="B283" s="101"/>
      <c r="C283" s="29" t="s">
        <v>214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71">
        <v>30700008</v>
      </c>
      <c r="B284" s="101"/>
      <c r="C284" s="29" t="s">
        <v>138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71">
        <v>30700009</v>
      </c>
      <c r="B285" s="102"/>
      <c r="C285" s="29" t="s">
        <v>208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61">
        <v>30300002</v>
      </c>
      <c r="B286" s="100" t="s">
        <v>216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61">
        <v>30300001</v>
      </c>
      <c r="B287" s="101"/>
      <c r="C287" s="29" t="s">
        <v>204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2"/>
      <c r="C288" s="29" t="s">
        <v>125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00" t="s">
        <v>218</v>
      </c>
      <c r="C289" s="29" t="s">
        <v>151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2"/>
      <c r="C290" s="29" t="s">
        <v>127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220</v>
      </c>
      <c r="C291" s="29" t="s">
        <v>125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113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151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222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279</v>
      </c>
      <c r="C295" s="30" t="s">
        <v>280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281</v>
      </c>
      <c r="C296" s="30" t="s">
        <v>282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283</v>
      </c>
      <c r="C297" s="30" t="s">
        <v>284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285</v>
      </c>
      <c r="C298" s="30" t="s">
        <v>286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232</v>
      </c>
      <c r="C299" s="30" t="s">
        <v>287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235</v>
      </c>
      <c r="C300" s="30" t="s">
        <v>287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237</v>
      </c>
      <c r="C301" s="30" t="s">
        <v>287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239</v>
      </c>
      <c r="C302" s="30" t="s">
        <v>241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243</v>
      </c>
      <c r="C303" s="30" t="s">
        <v>288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289</v>
      </c>
      <c r="C304" s="30" t="s">
        <v>288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247</v>
      </c>
      <c r="C305" s="29" t="s">
        <v>249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251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4048</v>
      </c>
      <c r="E307" s="43"/>
      <c r="F307" s="44">
        <f>SUM(F159:F306)</f>
        <v>21394.899999999998</v>
      </c>
      <c r="G307" s="44">
        <f t="shared" ref="G307:J307" si="233">SUM(G159:G306)</f>
        <v>18228.14</v>
      </c>
      <c r="H307" s="44">
        <f t="shared" si="233"/>
        <v>78.8</v>
      </c>
      <c r="I307" s="44">
        <f t="shared" si="233"/>
        <v>0</v>
      </c>
      <c r="J307" s="44">
        <f t="shared" si="233"/>
        <v>21473.7</v>
      </c>
      <c r="K307" s="44">
        <f>IF(ISERROR(H307/J307*100),"0",(H307/J307*100))</f>
        <v>0.36696051448981776</v>
      </c>
      <c r="L307" s="44">
        <f>IF(ISERROR(I307/G307*100),"0",(I307/G307*100))</f>
        <v>0</v>
      </c>
      <c r="M307" s="45">
        <f>IF(ISERROR(N307/J307*100),"",(N307/J307*100))</f>
        <v>0.57464582256434626</v>
      </c>
      <c r="N307" s="44">
        <f>SUM(N159:N306)</f>
        <v>123.39772000000002</v>
      </c>
      <c r="O307" s="44">
        <f>IF(ISERROR(M307-K307-L307),"0",(M307-K307-L307))</f>
        <v>0.20768530807452851</v>
      </c>
      <c r="P307" s="44">
        <f>(S307+T307+U307+V307+W307+X307+Y307+Z307+AA307)/J307*1000</f>
        <v>0.32598015246557416</v>
      </c>
      <c r="Q307" s="46">
        <f>IF(ISERROR(R307/J307*1000),"",(R307/J307*1000))</f>
        <v>0.49887671896319691</v>
      </c>
      <c r="R307" s="44">
        <f>SUM(R159:R306)</f>
        <v>10.712729000000001</v>
      </c>
      <c r="S307" s="44">
        <f t="shared" ref="S307:BO307" si="234">SUM(S159:S306)</f>
        <v>4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3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19</v>
      </c>
      <c r="AC307" s="44">
        <f t="shared" si="234"/>
        <v>34.799999999999997</v>
      </c>
      <c r="AD307" s="44">
        <f t="shared" si="234"/>
        <v>0</v>
      </c>
      <c r="AE307" s="44">
        <f t="shared" si="234"/>
        <v>0</v>
      </c>
      <c r="AF307" s="44">
        <f t="shared" si="234"/>
        <v>7.8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8.1</v>
      </c>
      <c r="AK307" s="44">
        <f t="shared" si="234"/>
        <v>0</v>
      </c>
      <c r="AL307" s="44">
        <f t="shared" si="234"/>
        <v>0</v>
      </c>
      <c r="AM307" s="44">
        <f t="shared" si="234"/>
        <v>5.5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3.6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8.8480327097798697E-2</v>
      </c>
      <c r="BQ307" s="47">
        <f>IF(ISERROR(AC307/$J$307*100),"",(AC307/$J$307*100))</f>
        <v>0.1620587043685997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3.632350270330683E-2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3.7720560499587864E-2</v>
      </c>
      <c r="BY307" s="47">
        <f t="shared" si="235"/>
        <v>0</v>
      </c>
      <c r="BZ307" s="47">
        <f t="shared" si="235"/>
        <v>0</v>
      </c>
      <c r="CA307" s="47">
        <f t="shared" si="235"/>
        <v>2.5612726265152253E-2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1.6764693555372384E-2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2017-03-15T01:46:14Z</dcterms:modified>
</cp:coreProperties>
</file>