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G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G307" s="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G21"/>
  <c r="DK21" s="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G12"/>
  <c r="DK12" s="1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G11"/>
  <c r="DK11" s="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G152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FT8"/>
  <c r="FU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P11"/>
  <c r="FT11"/>
  <c r="FU11"/>
  <c r="FV11"/>
  <c r="FX11"/>
  <c r="FZ11"/>
  <c r="GB11"/>
  <c r="K12"/>
  <c r="DO12"/>
  <c r="DP12"/>
  <c r="FT12"/>
  <c r="FU12"/>
  <c r="FV12"/>
  <c r="FX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P21"/>
  <c r="FT21"/>
  <c r="FU21"/>
  <c r="FV21"/>
  <c r="FX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8"/>
  <c r="DP8" s="1"/>
  <c r="FV8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8"/>
  <c r="FY98" s="1"/>
  <c r="DS68"/>
  <c r="FY68" s="1"/>
  <c r="DK152"/>
  <c r="DP152" s="1"/>
  <c r="FV152" s="1"/>
  <c r="DY156"/>
  <c r="EE162"/>
  <c r="DS21"/>
  <c r="FY21" s="1"/>
  <c r="DS12"/>
  <c r="FY12" s="1"/>
  <c r="DS11"/>
  <c r="FY11" s="1"/>
  <c r="DS8"/>
  <c r="FY8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<sst xmlns="http://schemas.openxmlformats.org/spreadsheetml/2006/main" count="1013" uniqueCount="251">
  <si>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</si>
  <si>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</si>
  <si>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</si>
  <si>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</si>
  <si>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</si>
  <si>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</si>
  <si>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</si>
  <si>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</si>
  <si>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</si>
  <si>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</si>
  <si>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</si>
  <si>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</si>
  <si>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</si>
  <si>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</si>
  <si>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</si>
  <si>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</si>
  <si>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</si>
  <si>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</si>
  <si>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</si>
  <si>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</si>
  <si>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</si>
  <si>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</si>
  <si>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</si>
  <si>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</si>
  <si>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</si>
  <si>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</si>
  <si>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</si>
  <si>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</si>
  <si>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</si>
  <si>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</si>
  <si>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</si>
  <si>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</si>
  <si>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</si>
  <si>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</si>
  <si>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</si>
  <si>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</si>
  <si>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</si>
  <si>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</si>
  <si>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</si>
  <si>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</si>
  <si>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</si>
  <si>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</si>
  <si>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</si>
  <si>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</si>
  <si>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</si>
  <si>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</si>
  <si>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</si>
  <si>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</si>
  <si>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</si>
  <si>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</si>
  <si>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</si>
  <si>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</si>
  <si>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</si>
  <si>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</si>
  <si>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</si>
  <si>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</si>
  <si>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>物料编码</t>
    <phoneticPr fontId="2" type="noConversion"/>
  </si>
  <si>
    <t>包装产量（㎏）</t>
    <phoneticPr fontId="1" type="noConversion"/>
  </si>
  <si>
    <t xml:space="preserve"> </t>
    <phoneticPr fontId="1" type="noConversion"/>
  </si>
  <si>
    <t>充填A、B班废次品率汇总</t>
    <phoneticPr fontId="2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</si>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</sst>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9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52">
          <cell r="J152">
            <v>14822.060000000001</v>
          </cell>
          <cell r="K152">
            <v>8.9056446944621726E-2</v>
          </cell>
          <cell r="L152">
            <v>0</v>
          </cell>
          <cell r="M152">
            <v>0.46454133231143308</v>
          </cell>
          <cell r="P152">
            <v>0</v>
          </cell>
          <cell r="Q152">
            <v>9.6166491027562973E-2</v>
          </cell>
        </row>
        <row r="307">
          <cell r="J307">
            <v>17787.57</v>
          </cell>
          <cell r="K307">
            <v>0.28503050163681715</v>
          </cell>
          <cell r="L307">
            <v>0</v>
          </cell>
          <cell r="M307">
            <v>0.70424403108462819</v>
          </cell>
          <cell r="P307">
            <v>0.44975227082732488</v>
          </cell>
          <cell r="Q307">
            <v>0.51190100727642962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L8">
            <v>3729.6000000000004</v>
          </cell>
        </row>
        <row r="19">
          <cell r="L19">
            <v>1513.8000000000002</v>
          </cell>
        </row>
        <row r="32">
          <cell r="L32">
            <v>2035.2</v>
          </cell>
        </row>
        <row r="33">
          <cell r="L33">
            <v>4070.4</v>
          </cell>
        </row>
        <row r="34">
          <cell r="L34">
            <v>2834.64</v>
          </cell>
        </row>
        <row r="36">
          <cell r="L36">
            <v>2944.8</v>
          </cell>
        </row>
        <row r="58">
          <cell r="L58">
            <v>2016</v>
          </cell>
        </row>
        <row r="59">
          <cell r="L59">
            <v>3621.6</v>
          </cell>
        </row>
        <row r="80">
          <cell r="L80">
            <v>1512.3000000000002</v>
          </cell>
        </row>
        <row r="87">
          <cell r="L87">
            <v>2459.7000000000003</v>
          </cell>
        </row>
        <row r="124">
          <cell r="L124">
            <v>2975.4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+'[1]13'!$J$152</f>
        <v>14822.060000000001</v>
      </c>
      <c r="C3" s="15">
        <f>+'[1]13'!$J$307</f>
        <v>17787.57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+'[1]13'!$M$152</f>
        <v>0.46454133231143308</v>
      </c>
      <c r="C4" s="15">
        <f>+'[1]13'!$M$307</f>
        <v>0.70424403108462819</v>
      </c>
      <c r="D4" s="90"/>
      <c r="E4" s="77"/>
      <c r="F4" s="99"/>
      <c r="G4" s="99"/>
      <c r="H4" s="18"/>
      <c r="I4" s="18"/>
      <c r="J4" s="85"/>
      <c r="K4" s="86"/>
      <c r="L4" s="18"/>
      <c r="M4" s="85"/>
      <c r="N4" s="86"/>
    </row>
    <row r="5" spans="1:14" s="17" customFormat="1" ht="33" customHeight="1">
      <c r="A5" s="13" t="s">
        <v>31</v>
      </c>
      <c r="B5" s="15">
        <f>+'[1]13'!$K$152</f>
        <v>8.9056446944621726E-2</v>
      </c>
      <c r="C5" s="15">
        <f>+'[1]13'!$K$307</f>
        <v>0.28503050163681715</v>
      </c>
      <c r="D5" s="90"/>
      <c r="E5" s="76"/>
      <c r="F5" s="99"/>
      <c r="G5" s="99"/>
      <c r="H5" s="18"/>
      <c r="I5" s="18"/>
      <c r="J5" s="85"/>
      <c r="K5" s="86"/>
      <c r="L5" s="18"/>
      <c r="M5" s="85"/>
      <c r="N5" s="86"/>
    </row>
    <row r="6" spans="1:14" s="17" customFormat="1" ht="33" customHeight="1">
      <c r="A6" s="13" t="s">
        <v>36</v>
      </c>
      <c r="B6" s="15">
        <f>+'[1]13'!$L$152</f>
        <v>0</v>
      </c>
      <c r="C6" s="15">
        <f>+'[1]13'!$L$307</f>
        <v>0</v>
      </c>
      <c r="D6" s="90"/>
      <c r="E6" s="76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8.9056446944621726E-2</v>
      </c>
      <c r="C7" s="15">
        <f>+C5+C6</f>
        <v>0.28503050163681715</v>
      </c>
      <c r="D7" s="90"/>
      <c r="E7" s="75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-0.37548488536681135</v>
      </c>
      <c r="C8" s="16">
        <f>+C7-C4</f>
        <v>-0.41921352944781104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+'[1]13'!$Q$152</f>
        <v>9.6166491027562973E-2</v>
      </c>
      <c r="C9" s="16">
        <f>+'[1]13'!$Q$307</f>
        <v>0.51190100727642962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+'[1]13'!$P$152</f>
        <v>0</v>
      </c>
      <c r="C10" s="16">
        <f>+'[1]13'!$P$307</f>
        <v>0.44975227082732488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4</v>
      </c>
      <c r="G15" s="20">
        <v>0</v>
      </c>
      <c r="H15" s="20">
        <v>0</v>
      </c>
      <c r="I15" s="20">
        <v>0</v>
      </c>
      <c r="J15" s="20">
        <v>4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9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310" sqref="D31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55</v>
      </c>
      <c r="B1" s="102"/>
      <c r="C1" s="102"/>
      <c r="D1" s="102"/>
      <c r="BN1" t="s">
        <v>58</v>
      </c>
      <c r="DE1" s="102" t="s">
        <v>59</v>
      </c>
      <c r="DF1" s="102"/>
      <c r="DG1" s="102"/>
      <c r="DH1" s="102"/>
      <c r="FR1" t="s">
        <v>58</v>
      </c>
    </row>
    <row r="2" spans="1:215" s="33" customFormat="1" ht="26.25" customHeight="1">
      <c r="A2" s="103" t="s">
        <v>56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57</v>
      </c>
      <c r="G2" s="113" t="s">
        <v>60</v>
      </c>
      <c r="H2" s="115" t="s">
        <v>61</v>
      </c>
      <c r="I2" s="115" t="s">
        <v>62</v>
      </c>
      <c r="J2" s="115" t="s">
        <v>4</v>
      </c>
      <c r="K2" s="132" t="s">
        <v>63</v>
      </c>
      <c r="L2" s="120" t="s">
        <v>64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67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68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56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57</v>
      </c>
      <c r="DK2" s="113" t="s">
        <v>60</v>
      </c>
      <c r="DL2" s="115" t="s">
        <v>61</v>
      </c>
      <c r="DM2" s="115" t="s">
        <v>62</v>
      </c>
      <c r="DN2" s="115" t="s">
        <v>4</v>
      </c>
      <c r="DO2" s="132" t="s">
        <v>63</v>
      </c>
      <c r="DP2" s="120" t="s">
        <v>64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67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68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69</v>
      </c>
      <c r="V3" s="34" t="s">
        <v>70</v>
      </c>
      <c r="W3" s="34" t="s">
        <v>71</v>
      </c>
      <c r="X3" s="34" t="s">
        <v>72</v>
      </c>
      <c r="Y3" s="34" t="s">
        <v>73</v>
      </c>
      <c r="Z3" s="34" t="s">
        <v>74</v>
      </c>
      <c r="AA3" s="34" t="s">
        <v>75</v>
      </c>
      <c r="AB3" s="35" t="s">
        <v>76</v>
      </c>
      <c r="AC3" s="25" t="s">
        <v>77</v>
      </c>
      <c r="AD3" s="25" t="s">
        <v>78</v>
      </c>
      <c r="AE3" s="25" t="s">
        <v>79</v>
      </c>
      <c r="AF3" s="35" t="s">
        <v>80</v>
      </c>
      <c r="AG3" s="25" t="s">
        <v>81</v>
      </c>
      <c r="AH3" s="25" t="s">
        <v>82</v>
      </c>
      <c r="AI3" s="35" t="s">
        <v>83</v>
      </c>
      <c r="AJ3" s="35" t="s">
        <v>84</v>
      </c>
      <c r="AK3" s="35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5" t="s">
        <v>90</v>
      </c>
      <c r="AQ3" s="36" t="s">
        <v>91</v>
      </c>
      <c r="AR3" s="35" t="s">
        <v>92</v>
      </c>
      <c r="AS3" s="35" t="s">
        <v>93</v>
      </c>
      <c r="AT3" s="35" t="s">
        <v>94</v>
      </c>
      <c r="AU3" s="35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7" t="s">
        <v>78</v>
      </c>
      <c r="BD3" s="37" t="s">
        <v>79</v>
      </c>
      <c r="BE3" s="37" t="s">
        <v>102</v>
      </c>
      <c r="BF3" s="37" t="s">
        <v>88</v>
      </c>
      <c r="BG3" s="37" t="s">
        <v>80</v>
      </c>
      <c r="BH3" s="37" t="s">
        <v>82</v>
      </c>
      <c r="BI3" s="37" t="s">
        <v>103</v>
      </c>
      <c r="BJ3" s="37" t="s">
        <v>84</v>
      </c>
      <c r="BK3" s="37" t="s">
        <v>104</v>
      </c>
      <c r="BL3" s="37" t="s">
        <v>105</v>
      </c>
      <c r="BM3" s="37" t="s">
        <v>81</v>
      </c>
      <c r="BN3" s="37" t="s">
        <v>106</v>
      </c>
      <c r="BO3" s="37" t="s">
        <v>107</v>
      </c>
      <c r="BP3" s="35" t="s">
        <v>76</v>
      </c>
      <c r="BQ3" s="25" t="s">
        <v>77</v>
      </c>
      <c r="BR3" s="25" t="s">
        <v>78</v>
      </c>
      <c r="BS3" s="25" t="s">
        <v>79</v>
      </c>
      <c r="BT3" s="35" t="s">
        <v>80</v>
      </c>
      <c r="BU3" s="25" t="s">
        <v>81</v>
      </c>
      <c r="BV3" s="25" t="s">
        <v>82</v>
      </c>
      <c r="BW3" s="35" t="s">
        <v>83</v>
      </c>
      <c r="BX3" s="35" t="s">
        <v>84</v>
      </c>
      <c r="BY3" s="35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5" t="s">
        <v>90</v>
      </c>
      <c r="CE3" s="36" t="s">
        <v>91</v>
      </c>
      <c r="CF3" s="35" t="s">
        <v>92</v>
      </c>
      <c r="CG3" s="35" t="s">
        <v>93</v>
      </c>
      <c r="CH3" s="35" t="s">
        <v>94</v>
      </c>
      <c r="CI3" s="35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7" t="s">
        <v>78</v>
      </c>
      <c r="CR3" s="37" t="s">
        <v>79</v>
      </c>
      <c r="CS3" s="37" t="s">
        <v>102</v>
      </c>
      <c r="CT3" s="37" t="s">
        <v>88</v>
      </c>
      <c r="CU3" s="37" t="s">
        <v>80</v>
      </c>
      <c r="CV3" s="37" t="s">
        <v>82</v>
      </c>
      <c r="CW3" s="37" t="s">
        <v>103</v>
      </c>
      <c r="CX3" s="37" t="s">
        <v>84</v>
      </c>
      <c r="CY3" s="37" t="s">
        <v>104</v>
      </c>
      <c r="CZ3" s="37" t="s">
        <v>105</v>
      </c>
      <c r="DA3" s="37" t="s">
        <v>81</v>
      </c>
      <c r="DB3" s="37" t="s">
        <v>106</v>
      </c>
      <c r="DC3" s="37" t="s">
        <v>107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108</v>
      </c>
      <c r="DZ3" s="34" t="s">
        <v>70</v>
      </c>
      <c r="EA3" s="34" t="s">
        <v>71</v>
      </c>
      <c r="EB3" s="34" t="s">
        <v>72</v>
      </c>
      <c r="EC3" s="34" t="s">
        <v>73</v>
      </c>
      <c r="ED3" s="34" t="s">
        <v>74</v>
      </c>
      <c r="EE3" s="34" t="s">
        <v>75</v>
      </c>
      <c r="EF3" s="35" t="s">
        <v>76</v>
      </c>
      <c r="EG3" s="25" t="s">
        <v>77</v>
      </c>
      <c r="EH3" s="25" t="s">
        <v>78</v>
      </c>
      <c r="EI3" s="25" t="s">
        <v>79</v>
      </c>
      <c r="EJ3" s="35" t="s">
        <v>80</v>
      </c>
      <c r="EK3" s="25" t="s">
        <v>81</v>
      </c>
      <c r="EL3" s="25" t="s">
        <v>82</v>
      </c>
      <c r="EM3" s="35" t="s">
        <v>83</v>
      </c>
      <c r="EN3" s="35" t="s">
        <v>84</v>
      </c>
      <c r="EO3" s="35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5" t="s">
        <v>90</v>
      </c>
      <c r="EU3" s="36" t="s">
        <v>91</v>
      </c>
      <c r="EV3" s="35" t="s">
        <v>92</v>
      </c>
      <c r="EW3" s="35" t="s">
        <v>93</v>
      </c>
      <c r="EX3" s="35" t="s">
        <v>94</v>
      </c>
      <c r="EY3" s="35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7" t="s">
        <v>78</v>
      </c>
      <c r="FH3" s="37" t="s">
        <v>79</v>
      </c>
      <c r="FI3" s="37" t="s">
        <v>102</v>
      </c>
      <c r="FJ3" s="37" t="s">
        <v>88</v>
      </c>
      <c r="FK3" s="37" t="s">
        <v>80</v>
      </c>
      <c r="FL3" s="37" t="s">
        <v>82</v>
      </c>
      <c r="FM3" s="37" t="s">
        <v>103</v>
      </c>
      <c r="FN3" s="37" t="s">
        <v>84</v>
      </c>
      <c r="FO3" s="37" t="s">
        <v>104</v>
      </c>
      <c r="FP3" s="37" t="s">
        <v>105</v>
      </c>
      <c r="FQ3" s="37" t="s">
        <v>81</v>
      </c>
      <c r="FR3" s="37" t="s">
        <v>106</v>
      </c>
      <c r="FS3" s="37" t="s">
        <v>93</v>
      </c>
      <c r="FT3" s="35" t="s">
        <v>76</v>
      </c>
      <c r="FU3" s="25" t="s">
        <v>77</v>
      </c>
      <c r="FV3" s="25" t="s">
        <v>78</v>
      </c>
      <c r="FW3" s="25" t="s">
        <v>79</v>
      </c>
      <c r="FX3" s="35" t="s">
        <v>80</v>
      </c>
      <c r="FY3" s="25" t="s">
        <v>81</v>
      </c>
      <c r="FZ3" s="25" t="s">
        <v>82</v>
      </c>
      <c r="GA3" s="35" t="s">
        <v>83</v>
      </c>
      <c r="GB3" s="35" t="s">
        <v>84</v>
      </c>
      <c r="GC3" s="35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5" t="s">
        <v>90</v>
      </c>
      <c r="GI3" s="36" t="s">
        <v>91</v>
      </c>
      <c r="GJ3" s="35" t="s">
        <v>92</v>
      </c>
      <c r="GK3" s="35" t="s">
        <v>93</v>
      </c>
      <c r="GL3" s="35" t="s">
        <v>94</v>
      </c>
      <c r="GM3" s="35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7" t="s">
        <v>78</v>
      </c>
      <c r="GV3" s="37" t="s">
        <v>79</v>
      </c>
      <c r="GW3" s="37" t="s">
        <v>102</v>
      </c>
      <c r="GX3" s="37" t="s">
        <v>88</v>
      </c>
      <c r="GY3" s="37" t="s">
        <v>80</v>
      </c>
      <c r="GZ3" s="37" t="s">
        <v>82</v>
      </c>
      <c r="HA3" s="37" t="s">
        <v>103</v>
      </c>
      <c r="HB3" s="37" t="s">
        <v>84</v>
      </c>
      <c r="HC3" s="37" t="s">
        <v>104</v>
      </c>
      <c r="HD3" s="37" t="s">
        <v>105</v>
      </c>
      <c r="HE3" s="37" t="s">
        <v>81</v>
      </c>
      <c r="HF3" s="37" t="s">
        <v>106</v>
      </c>
      <c r="HG3" s="37" t="s">
        <v>93</v>
      </c>
    </row>
    <row r="4" spans="1:215" s="33" customFormat="1" ht="15.75" hidden="1" customHeight="1">
      <c r="A4" s="61">
        <v>30501005</v>
      </c>
      <c r="B4" s="105" t="s">
        <v>109</v>
      </c>
      <c r="C4" s="83" t="s">
        <v>110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109</v>
      </c>
      <c r="DG4" s="83" t="s">
        <v>110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111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111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112</v>
      </c>
      <c r="C6" s="78" t="s">
        <v>113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114</v>
      </c>
      <c r="DG6" s="78" t="s">
        <v>113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115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115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1">
        <v>30100010</v>
      </c>
      <c r="B8" s="123"/>
      <c r="C8" s="78" t="s">
        <v>116</v>
      </c>
      <c r="D8" s="5">
        <v>284</v>
      </c>
      <c r="E8" s="22">
        <v>5.03</v>
      </c>
      <c r="F8" s="23">
        <f t="shared" si="0"/>
        <v>1428.52</v>
      </c>
      <c r="G8" s="23">
        <f>+'[2]13'!$L$19</f>
        <v>1513.8000000000002</v>
      </c>
      <c r="H8" s="23">
        <f t="shared" si="1"/>
        <v>0.8</v>
      </c>
      <c r="I8" s="23">
        <f t="shared" si="2"/>
        <v>0</v>
      </c>
      <c r="J8" s="23">
        <f t="shared" si="3"/>
        <v>1429.32</v>
      </c>
      <c r="K8" s="23">
        <f t="shared" si="4"/>
        <v>5.5970671368203065E-2</v>
      </c>
      <c r="L8" s="23">
        <f t="shared" si="5"/>
        <v>0</v>
      </c>
      <c r="M8" s="10">
        <v>0.3</v>
      </c>
      <c r="N8" s="23">
        <f t="shared" si="6"/>
        <v>4.28796</v>
      </c>
      <c r="O8" s="23">
        <f t="shared" si="7"/>
        <v>0.24402932863179694</v>
      </c>
      <c r="P8" s="23">
        <f t="shared" si="8"/>
        <v>0</v>
      </c>
      <c r="Q8" s="7">
        <v>0.05</v>
      </c>
      <c r="R8" s="6">
        <f t="shared" si="9"/>
        <v>7.1465999999999988E-2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0.8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1429.3200000000002</v>
      </c>
      <c r="BR8" s="4" t="str">
        <f t="shared" si="10"/>
        <v/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116</v>
      </c>
      <c r="DH8" s="5">
        <f t="shared" si="13"/>
        <v>284</v>
      </c>
      <c r="DI8" s="24">
        <v>5.03</v>
      </c>
      <c r="DJ8" s="23">
        <f t="shared" si="14"/>
        <v>1428.52</v>
      </c>
      <c r="DK8" s="23">
        <f t="shared" si="15"/>
        <v>1513.8000000000002</v>
      </c>
      <c r="DL8" s="23">
        <f t="shared" si="16"/>
        <v>0.8</v>
      </c>
      <c r="DM8" s="23">
        <f t="shared" si="17"/>
        <v>0</v>
      </c>
      <c r="DN8" s="23">
        <f t="shared" si="18"/>
        <v>1429.32</v>
      </c>
      <c r="DO8" s="23">
        <f t="shared" si="19"/>
        <v>5.5970671368203065E-2</v>
      </c>
      <c r="DP8" s="23">
        <f t="shared" si="20"/>
        <v>0</v>
      </c>
      <c r="DQ8" s="10">
        <v>0.3</v>
      </c>
      <c r="DR8" s="23">
        <f t="shared" si="21"/>
        <v>4.28796</v>
      </c>
      <c r="DS8" s="23">
        <f t="shared" si="22"/>
        <v>0.24402932863179694</v>
      </c>
      <c r="DT8" s="23">
        <f t="shared" si="23"/>
        <v>0</v>
      </c>
      <c r="DU8" s="7">
        <v>0.05</v>
      </c>
      <c r="DV8" s="6">
        <f t="shared" si="24"/>
        <v>7.1465999999999988E-2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0.8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>
        <f t="shared" si="29"/>
        <v>0</v>
      </c>
      <c r="FU8" s="4">
        <f t="shared" si="29"/>
        <v>1429.3200000000002</v>
      </c>
      <c r="FV8" s="4" t="str">
        <f t="shared" si="29"/>
        <v/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117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117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118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118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customHeight="1">
      <c r="A11" s="61">
        <v>30100016</v>
      </c>
      <c r="B11" s="122" t="s">
        <v>119</v>
      </c>
      <c r="C11" s="78" t="s">
        <v>120</v>
      </c>
      <c r="D11" s="5">
        <v>668</v>
      </c>
      <c r="E11" s="22">
        <v>5.03</v>
      </c>
      <c r="F11" s="23">
        <f t="shared" si="0"/>
        <v>3360.04</v>
      </c>
      <c r="G11" s="23">
        <f>+'[2]13'!$L$33</f>
        <v>4070.4</v>
      </c>
      <c r="H11" s="23">
        <f t="shared" si="1"/>
        <v>3.6</v>
      </c>
      <c r="I11" s="23">
        <f t="shared" si="2"/>
        <v>0</v>
      </c>
      <c r="J11" s="23">
        <f t="shared" si="3"/>
        <v>3363.64</v>
      </c>
      <c r="K11" s="23">
        <f t="shared" si="4"/>
        <v>0.10702691132225804</v>
      </c>
      <c r="L11" s="23">
        <f t="shared" si="5"/>
        <v>0</v>
      </c>
      <c r="M11" s="10">
        <v>0.3</v>
      </c>
      <c r="N11" s="23">
        <f t="shared" si="6"/>
        <v>10.090919999999999</v>
      </c>
      <c r="O11" s="23">
        <f t="shared" si="7"/>
        <v>0.19297308867774193</v>
      </c>
      <c r="P11" s="23">
        <f t="shared" si="8"/>
        <v>0</v>
      </c>
      <c r="Q11" s="7">
        <v>0.05</v>
      </c>
      <c r="R11" s="6">
        <f t="shared" si="9"/>
        <v>0.16818200000000003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>
        <v>3.6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10"/>
        <v>0</v>
      </c>
      <c r="BQ11" s="4">
        <f t="shared" si="10"/>
        <v>3363.6399999999994</v>
      </c>
      <c r="BR11" s="4" t="str">
        <f t="shared" si="10"/>
        <v/>
      </c>
      <c r="BS11" s="4">
        <f t="shared" si="10"/>
        <v>0</v>
      </c>
      <c r="BT11" s="4">
        <f t="shared" si="10"/>
        <v>0</v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>
        <f t="shared" si="10"/>
        <v>0</v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>
        <f t="shared" si="11"/>
        <v>0</v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119</v>
      </c>
      <c r="DG11" s="78" t="s">
        <v>120</v>
      </c>
      <c r="DH11" s="5">
        <f t="shared" si="13"/>
        <v>668</v>
      </c>
      <c r="DI11" s="24">
        <v>5.03</v>
      </c>
      <c r="DJ11" s="23">
        <f t="shared" si="14"/>
        <v>3360.04</v>
      </c>
      <c r="DK11" s="23">
        <f t="shared" si="15"/>
        <v>4070.4</v>
      </c>
      <c r="DL11" s="23">
        <f t="shared" si="16"/>
        <v>3.6</v>
      </c>
      <c r="DM11" s="23">
        <f t="shared" si="17"/>
        <v>0</v>
      </c>
      <c r="DN11" s="23">
        <f t="shared" si="18"/>
        <v>3363.64</v>
      </c>
      <c r="DO11" s="23">
        <f t="shared" si="19"/>
        <v>0.10702691132225804</v>
      </c>
      <c r="DP11" s="23">
        <f t="shared" si="20"/>
        <v>0</v>
      </c>
      <c r="DQ11" s="10">
        <v>0.3</v>
      </c>
      <c r="DR11" s="23">
        <f t="shared" si="21"/>
        <v>10.090919999999999</v>
      </c>
      <c r="DS11" s="23">
        <f t="shared" si="22"/>
        <v>0.19297308867774193</v>
      </c>
      <c r="DT11" s="23">
        <f t="shared" si="23"/>
        <v>0</v>
      </c>
      <c r="DU11" s="7">
        <v>0.05</v>
      </c>
      <c r="DV11" s="6">
        <f t="shared" si="24"/>
        <v>0.16818200000000003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3.6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>
        <f t="shared" si="29"/>
        <v>0</v>
      </c>
      <c r="FU11" s="4">
        <f t="shared" si="29"/>
        <v>3363.6399999999994</v>
      </c>
      <c r="FV11" s="4" t="str">
        <f t="shared" si="29"/>
        <v/>
      </c>
      <c r="FW11" s="4">
        <f t="shared" si="29"/>
        <v>0</v>
      </c>
      <c r="FX11" s="4">
        <f t="shared" si="29"/>
        <v>0</v>
      </c>
      <c r="FY11" s="4">
        <f t="shared" si="29"/>
        <v>0</v>
      </c>
      <c r="FZ11" s="4" t="str">
        <f t="shared" si="29"/>
        <v/>
      </c>
      <c r="GA11" s="4">
        <f t="shared" si="29"/>
        <v>0</v>
      </c>
      <c r="GB11" s="4">
        <f t="shared" si="29"/>
        <v>0</v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>
        <f t="shared" si="30"/>
        <v>0</v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customHeight="1">
      <c r="A12" s="61">
        <v>30100017</v>
      </c>
      <c r="B12" s="123"/>
      <c r="C12" s="78" t="s">
        <v>121</v>
      </c>
      <c r="D12" s="5">
        <v>373</v>
      </c>
      <c r="E12" s="22">
        <v>5.03</v>
      </c>
      <c r="F12" s="23">
        <f t="shared" si="0"/>
        <v>1876.19</v>
      </c>
      <c r="G12" s="23">
        <f>+'[2]13'!$L$32</f>
        <v>2035.2</v>
      </c>
      <c r="H12" s="23">
        <f t="shared" si="1"/>
        <v>0.6</v>
      </c>
      <c r="I12" s="23">
        <f t="shared" si="2"/>
        <v>0</v>
      </c>
      <c r="J12" s="23">
        <f t="shared" si="3"/>
        <v>1876.79</v>
      </c>
      <c r="K12" s="23">
        <f t="shared" si="4"/>
        <v>3.1969479803281138E-2</v>
      </c>
      <c r="L12" s="23">
        <f t="shared" si="5"/>
        <v>0</v>
      </c>
      <c r="M12" s="10">
        <v>0.3</v>
      </c>
      <c r="N12" s="23">
        <f t="shared" si="6"/>
        <v>5.6303699999999992</v>
      </c>
      <c r="O12" s="23">
        <f t="shared" si="7"/>
        <v>0.26803052019671886</v>
      </c>
      <c r="P12" s="23">
        <f t="shared" si="8"/>
        <v>0</v>
      </c>
      <c r="Q12" s="7">
        <v>0.05</v>
      </c>
      <c r="R12" s="6">
        <f t="shared" si="9"/>
        <v>9.3839500000000006E-2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>
        <v>0.6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10"/>
        <v>0</v>
      </c>
      <c r="BQ12" s="4">
        <f t="shared" si="10"/>
        <v>1876.7899999999997</v>
      </c>
      <c r="BR12" s="4" t="str">
        <f t="shared" si="10"/>
        <v/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>
        <f t="shared" si="11"/>
        <v>0</v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121</v>
      </c>
      <c r="DH12" s="5">
        <f t="shared" si="13"/>
        <v>373</v>
      </c>
      <c r="DI12" s="24">
        <v>5.03</v>
      </c>
      <c r="DJ12" s="23">
        <f t="shared" si="14"/>
        <v>1876.19</v>
      </c>
      <c r="DK12" s="23">
        <f t="shared" si="15"/>
        <v>2035.2</v>
      </c>
      <c r="DL12" s="23">
        <f t="shared" si="16"/>
        <v>0.6</v>
      </c>
      <c r="DM12" s="23">
        <f t="shared" si="17"/>
        <v>0</v>
      </c>
      <c r="DN12" s="23">
        <f t="shared" si="18"/>
        <v>1876.79</v>
      </c>
      <c r="DO12" s="23">
        <f t="shared" si="19"/>
        <v>3.1969479803281138E-2</v>
      </c>
      <c r="DP12" s="23">
        <f t="shared" si="20"/>
        <v>0</v>
      </c>
      <c r="DQ12" s="10">
        <v>0.3</v>
      </c>
      <c r="DR12" s="23">
        <f t="shared" si="21"/>
        <v>5.6303699999999992</v>
      </c>
      <c r="DS12" s="23">
        <f t="shared" si="22"/>
        <v>0.26803052019671886</v>
      </c>
      <c r="DT12" s="23">
        <f t="shared" si="23"/>
        <v>0</v>
      </c>
      <c r="DU12" s="7">
        <v>0.05</v>
      </c>
      <c r="DV12" s="6">
        <f t="shared" si="24"/>
        <v>9.3839500000000006E-2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0.6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>
        <f t="shared" si="29"/>
        <v>0</v>
      </c>
      <c r="FU12" s="4">
        <f t="shared" si="29"/>
        <v>1876.7899999999997</v>
      </c>
      <c r="FV12" s="4" t="str">
        <f t="shared" si="29"/>
        <v/>
      </c>
      <c r="FW12" s="4">
        <f t="shared" si="29"/>
        <v>0</v>
      </c>
      <c r="FX12" s="4">
        <f t="shared" si="29"/>
        <v>0</v>
      </c>
      <c r="FY12" s="4">
        <f t="shared" si="29"/>
        <v>0</v>
      </c>
      <c r="FZ12" s="4" t="str">
        <f t="shared" si="29"/>
        <v/>
      </c>
      <c r="GA12" s="4">
        <f t="shared" si="29"/>
        <v>0</v>
      </c>
      <c r="GB12" s="4">
        <f t="shared" si="29"/>
        <v>0</v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>
        <f t="shared" si="30"/>
        <v>0</v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122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122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123</v>
      </c>
      <c r="C14" s="78" t="s">
        <v>118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123</v>
      </c>
      <c r="DG14" s="78" t="s">
        <v>118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124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124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125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125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126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126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127</v>
      </c>
      <c r="C18" s="78" t="s">
        <v>126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127</v>
      </c>
      <c r="DG18" s="78" t="s">
        <v>126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128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128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116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116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customHeight="1">
      <c r="A21" s="61">
        <v>30100019</v>
      </c>
      <c r="B21" s="122" t="s">
        <v>129</v>
      </c>
      <c r="C21" s="78" t="s">
        <v>130</v>
      </c>
      <c r="D21" s="5">
        <v>549</v>
      </c>
      <c r="E21" s="22">
        <v>5.03</v>
      </c>
      <c r="F21" s="23">
        <f t="shared" si="0"/>
        <v>2761.4700000000003</v>
      </c>
      <c r="G21" s="23">
        <f>+'[2]13'!$L$36</f>
        <v>2944.8</v>
      </c>
      <c r="H21" s="23">
        <f t="shared" si="1"/>
        <v>5.2</v>
      </c>
      <c r="I21" s="23">
        <f t="shared" si="2"/>
        <v>0</v>
      </c>
      <c r="J21" s="23">
        <f t="shared" si="3"/>
        <v>2766.67</v>
      </c>
      <c r="K21" s="23">
        <f t="shared" si="4"/>
        <v>0.18795158078122798</v>
      </c>
      <c r="L21" s="23">
        <f t="shared" si="5"/>
        <v>0</v>
      </c>
      <c r="M21" s="10">
        <v>0.35</v>
      </c>
      <c r="N21" s="23">
        <f t="shared" si="6"/>
        <v>9.6833449999999992</v>
      </c>
      <c r="O21" s="23">
        <f t="shared" si="7"/>
        <v>0.162048419218772</v>
      </c>
      <c r="P21" s="23">
        <f t="shared" si="8"/>
        <v>0</v>
      </c>
      <c r="Q21" s="7">
        <v>0.2</v>
      </c>
      <c r="R21" s="6">
        <f t="shared" si="9"/>
        <v>0.5533340000000001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>
        <v>5.2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38"/>
        <v>0</v>
      </c>
      <c r="BQ21" s="4">
        <f t="shared" si="38"/>
        <v>2766.67</v>
      </c>
      <c r="BR21" s="4" t="str">
        <f t="shared" si="38"/>
        <v/>
      </c>
      <c r="BS21" s="4">
        <f t="shared" si="38"/>
        <v>0</v>
      </c>
      <c r="BT21" s="4">
        <f t="shared" si="38"/>
        <v>0</v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>
        <f t="shared" si="38"/>
        <v>0</v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>
        <f t="shared" si="36"/>
        <v>0</v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129</v>
      </c>
      <c r="DG21" s="78" t="s">
        <v>130</v>
      </c>
      <c r="DH21" s="5">
        <f t="shared" si="13"/>
        <v>549</v>
      </c>
      <c r="DI21" s="24">
        <v>5.03</v>
      </c>
      <c r="DJ21" s="23">
        <f t="shared" si="14"/>
        <v>2761.4700000000003</v>
      </c>
      <c r="DK21" s="23">
        <f t="shared" si="15"/>
        <v>2944.8</v>
      </c>
      <c r="DL21" s="23">
        <f t="shared" si="16"/>
        <v>5.2</v>
      </c>
      <c r="DM21" s="23">
        <f t="shared" si="17"/>
        <v>0</v>
      </c>
      <c r="DN21" s="23">
        <f t="shared" si="18"/>
        <v>2766.67</v>
      </c>
      <c r="DO21" s="23">
        <f t="shared" si="19"/>
        <v>0.18795158078122798</v>
      </c>
      <c r="DP21" s="23">
        <f t="shared" si="20"/>
        <v>0</v>
      </c>
      <c r="DQ21" s="10">
        <v>0.35</v>
      </c>
      <c r="DR21" s="23">
        <f t="shared" si="21"/>
        <v>9.6833449999999992</v>
      </c>
      <c r="DS21" s="23">
        <f t="shared" si="22"/>
        <v>0.162048419218772</v>
      </c>
      <c r="DT21" s="23">
        <f t="shared" si="23"/>
        <v>0</v>
      </c>
      <c r="DU21" s="7">
        <v>0.2</v>
      </c>
      <c r="DV21" s="6">
        <f t="shared" si="24"/>
        <v>0.5533340000000001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5.2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>
        <f t="shared" si="40"/>
        <v>0</v>
      </c>
      <c r="FU21" s="4">
        <f t="shared" si="40"/>
        <v>2766.67</v>
      </c>
      <c r="FV21" s="4" t="str">
        <f t="shared" si="40"/>
        <v/>
      </c>
      <c r="FW21" s="4">
        <f t="shared" si="40"/>
        <v>0</v>
      </c>
      <c r="FX21" s="4">
        <f t="shared" si="40"/>
        <v>0</v>
      </c>
      <c r="FY21" s="4">
        <f t="shared" si="40"/>
        <v>0</v>
      </c>
      <c r="FZ21" s="4" t="str">
        <f t="shared" si="40"/>
        <v/>
      </c>
      <c r="GA21" s="4">
        <f t="shared" si="40"/>
        <v>0</v>
      </c>
      <c r="GB21" s="4">
        <f t="shared" si="40"/>
        <v>0</v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>
        <f t="shared" si="37"/>
        <v>0</v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131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131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132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132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4"/>
      <c r="C24" s="78" t="s">
        <v>111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111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133</v>
      </c>
      <c r="C25" s="78" t="s">
        <v>134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133</v>
      </c>
      <c r="DG25" s="78" t="s">
        <v>134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135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135</v>
      </c>
      <c r="DG26" s="78" t="s">
        <v>14</v>
      </c>
      <c r="DH26" s="5">
        <f t="shared" si="13"/>
        <v>527</v>
      </c>
      <c r="DI26" s="24">
        <v>5.03</v>
      </c>
      <c r="DJ26" s="23">
        <f t="shared" si="14"/>
        <v>2650.81</v>
      </c>
      <c r="DK26" s="23">
        <f t="shared" si="15"/>
        <v>2834.64</v>
      </c>
      <c r="DL26" s="23">
        <f t="shared" si="16"/>
        <v>8</v>
      </c>
      <c r="DM26" s="23">
        <f t="shared" si="17"/>
        <v>0</v>
      </c>
      <c r="DN26" s="23">
        <f t="shared" si="18"/>
        <v>2658.81</v>
      </c>
      <c r="DO26" s="23">
        <f t="shared" si="19"/>
        <v>0.30088648681176916</v>
      </c>
      <c r="DP26" s="23">
        <f t="shared" si="20"/>
        <v>0</v>
      </c>
      <c r="DQ26" s="10">
        <v>0.8</v>
      </c>
      <c r="DR26" s="23">
        <f t="shared" si="21"/>
        <v>21.270480000000003</v>
      </c>
      <c r="DS26" s="23">
        <f t="shared" si="22"/>
        <v>0.49911351318823088</v>
      </c>
      <c r="DT26" s="23">
        <f t="shared" si="23"/>
        <v>0</v>
      </c>
      <c r="DU26" s="7">
        <v>0.5</v>
      </c>
      <c r="DV26" s="6">
        <f t="shared" si="24"/>
        <v>1.3294049999999999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2</v>
      </c>
      <c r="EG26" s="54">
        <f t="shared" si="35"/>
        <v>4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2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>
        <f t="shared" si="40"/>
        <v>7.522162170294229E-2</v>
      </c>
      <c r="FU26" s="4">
        <f t="shared" si="40"/>
        <v>1329.405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 t="str">
        <f t="shared" si="40"/>
        <v/>
      </c>
      <c r="GA26" s="4">
        <f t="shared" si="40"/>
        <v>0</v>
      </c>
      <c r="GB26" s="4">
        <f t="shared" si="40"/>
        <v>150.4432434058846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>
        <f t="shared" si="37"/>
        <v>0</v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136</v>
      </c>
      <c r="C28" s="78" t="s">
        <v>137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136</v>
      </c>
      <c r="DG28" s="78" t="s">
        <v>137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116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116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128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128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126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126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138</v>
      </c>
      <c r="C32" s="78" t="s">
        <v>117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138</v>
      </c>
      <c r="DG32" s="78" t="s">
        <v>117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139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139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128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128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140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140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141</v>
      </c>
      <c r="C36" s="78" t="s">
        <v>142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141</v>
      </c>
      <c r="DG36" s="78" t="s">
        <v>142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122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122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143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143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144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144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145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145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146</v>
      </c>
      <c r="C41" s="78" t="s">
        <v>124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146</v>
      </c>
      <c r="DG41" s="78" t="s">
        <v>124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147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147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148</v>
      </c>
      <c r="C43" s="78" t="s">
        <v>149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148</v>
      </c>
      <c r="DG43" s="78" t="s">
        <v>149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150</v>
      </c>
      <c r="C44" s="78" t="s">
        <v>151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150</v>
      </c>
      <c r="DG44" s="78" t="s">
        <v>151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126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126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152</v>
      </c>
      <c r="C46" s="78" t="s">
        <v>126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152</v>
      </c>
      <c r="DG46" s="78" t="s">
        <v>126</v>
      </c>
      <c r="DH46" s="5">
        <f t="shared" si="13"/>
        <v>501</v>
      </c>
      <c r="DI46" s="24">
        <v>5.04</v>
      </c>
      <c r="DJ46" s="23">
        <f t="shared" si="14"/>
        <v>2525.04</v>
      </c>
      <c r="DK46" s="23">
        <f t="shared" si="15"/>
        <v>2459.7000000000003</v>
      </c>
      <c r="DL46" s="23">
        <f t="shared" si="16"/>
        <v>8.9</v>
      </c>
      <c r="DM46" s="23">
        <f t="shared" si="17"/>
        <v>0</v>
      </c>
      <c r="DN46" s="23">
        <f t="shared" si="18"/>
        <v>2533.94</v>
      </c>
      <c r="DO46" s="23">
        <f t="shared" si="19"/>
        <v>0.3512316787295674</v>
      </c>
      <c r="DP46" s="23">
        <f t="shared" si="20"/>
        <v>0</v>
      </c>
      <c r="DQ46" s="10">
        <v>0.5</v>
      </c>
      <c r="DR46" s="23">
        <f t="shared" si="21"/>
        <v>12.669700000000001</v>
      </c>
      <c r="DS46" s="23">
        <f t="shared" si="22"/>
        <v>0.1487683212704326</v>
      </c>
      <c r="DT46" s="23">
        <f t="shared" si="23"/>
        <v>1.1839270069535979</v>
      </c>
      <c r="DU46" s="7">
        <v>0.6</v>
      </c>
      <c r="DV46" s="6">
        <f t="shared" si="24"/>
        <v>1.520364</v>
      </c>
      <c r="DW46" s="5">
        <f t="shared" si="44"/>
        <v>2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1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4.5</v>
      </c>
      <c r="EG46" s="54">
        <f t="shared" si="44"/>
        <v>3.5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0.9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>
        <f t="shared" si="48"/>
        <v>0.17758905104303971</v>
      </c>
      <c r="FU46" s="4">
        <f t="shared" si="48"/>
        <v>996.49325842696635</v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>
        <f t="shared" si="48"/>
        <v>0</v>
      </c>
      <c r="GA46" s="4">
        <f t="shared" si="48"/>
        <v>150</v>
      </c>
      <c r="GB46" s="4">
        <f t="shared" si="48"/>
        <v>0</v>
      </c>
      <c r="GC46" s="4">
        <f t="shared" si="48"/>
        <v>0</v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>
        <f t="shared" si="48"/>
        <v>0</v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>
        <f t="shared" si="46"/>
        <v>0</v>
      </c>
      <c r="GM46" s="4">
        <f t="shared" si="46"/>
        <v>0</v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>
        <f t="shared" si="46"/>
        <v>0</v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124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124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153</v>
      </c>
      <c r="C48" s="78" t="s">
        <v>140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153</v>
      </c>
      <c r="DG48" s="78" t="s">
        <v>140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154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154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155</v>
      </c>
      <c r="C50" s="78" t="s">
        <v>156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155</v>
      </c>
      <c r="DG50" s="78" t="s">
        <v>156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157</v>
      </c>
      <c r="C52" s="78" t="s">
        <v>158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157</v>
      </c>
      <c r="DG52" s="78" t="s">
        <v>158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151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151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159</v>
      </c>
      <c r="C54" s="78" t="s">
        <v>160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159</v>
      </c>
      <c r="DG54" s="78" t="s">
        <v>160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161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161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162</v>
      </c>
      <c r="C56" s="78" t="s">
        <v>158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162</v>
      </c>
      <c r="DG56" s="78" t="s">
        <v>158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163</v>
      </c>
      <c r="C57" s="78" t="s">
        <v>151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163</v>
      </c>
      <c r="DG57" s="78" t="s">
        <v>151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158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158</v>
      </c>
      <c r="DH58" s="5">
        <f t="shared" si="13"/>
        <v>1084</v>
      </c>
      <c r="DI58" s="24">
        <v>5.09</v>
      </c>
      <c r="DJ58" s="23">
        <f t="shared" si="14"/>
        <v>5517.5599999999995</v>
      </c>
      <c r="DK58" s="23">
        <f t="shared" si="15"/>
        <v>0</v>
      </c>
      <c r="DL58" s="23">
        <f t="shared" si="16"/>
        <v>33.799999999999997</v>
      </c>
      <c r="DM58" s="23">
        <f t="shared" si="17"/>
        <v>0</v>
      </c>
      <c r="DN58" s="23">
        <f t="shared" si="18"/>
        <v>5551.36</v>
      </c>
      <c r="DO58" s="23">
        <f t="shared" si="19"/>
        <v>0.60885981092921371</v>
      </c>
      <c r="DP58" s="23" t="str">
        <f t="shared" si="20"/>
        <v/>
      </c>
      <c r="DQ58" s="10">
        <v>1.2</v>
      </c>
      <c r="DR58" s="23">
        <f t="shared" si="21"/>
        <v>66.616320000000002</v>
      </c>
      <c r="DS58" s="23" t="str">
        <f t="shared" si="22"/>
        <v/>
      </c>
      <c r="DT58" s="23">
        <f t="shared" si="23"/>
        <v>0.72054415494581514</v>
      </c>
      <c r="DU58" s="7">
        <v>1</v>
      </c>
      <c r="DV58" s="6">
        <f t="shared" si="24"/>
        <v>5.5513599999999999</v>
      </c>
      <c r="DW58" s="5">
        <f t="shared" si="56"/>
        <v>2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2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3.5</v>
      </c>
      <c r="EG58" s="54">
        <f t="shared" si="56"/>
        <v>16</v>
      </c>
      <c r="EH58" s="54">
        <f t="shared" si="56"/>
        <v>0</v>
      </c>
      <c r="EI58" s="54">
        <f t="shared" si="56"/>
        <v>0</v>
      </c>
      <c r="EJ58" s="54">
        <f t="shared" si="56"/>
        <v>5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4.5</v>
      </c>
      <c r="ER58" s="54">
        <f t="shared" si="57"/>
        <v>0</v>
      </c>
      <c r="ES58" s="54">
        <f t="shared" si="57"/>
        <v>4.8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>
        <f t="shared" si="62"/>
        <v>6.3047613557758828E-2</v>
      </c>
      <c r="FU58" s="4">
        <f t="shared" si="62"/>
        <v>2627.8627218934912</v>
      </c>
      <c r="FV58" s="4" t="str">
        <f t="shared" si="62"/>
        <v/>
      </c>
      <c r="FW58" s="4">
        <f t="shared" si="59"/>
        <v>0</v>
      </c>
      <c r="FX58" s="4">
        <f t="shared" si="59"/>
        <v>7.5056682806855735</v>
      </c>
      <c r="FY58" s="4" t="str">
        <f t="shared" si="59"/>
        <v/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>
        <f t="shared" si="59"/>
        <v>0</v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>
        <f t="shared" si="59"/>
        <v>240</v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>
        <f t="shared" si="63"/>
        <v>0</v>
      </c>
      <c r="GX58" s="4" t="str">
        <f t="shared" si="55"/>
        <v/>
      </c>
      <c r="GY58" s="4">
        <f t="shared" si="55"/>
        <v>0</v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164</v>
      </c>
      <c r="C59" s="78" t="s">
        <v>151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164</v>
      </c>
      <c r="DG59" s="78" t="s">
        <v>151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158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158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165</v>
      </c>
      <c r="C61" s="78" t="s">
        <v>124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165</v>
      </c>
      <c r="DG61" s="78" t="s">
        <v>124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140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140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116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116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166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166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167</v>
      </c>
      <c r="C65" s="78" t="s">
        <v>156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167</v>
      </c>
      <c r="DG65" s="78" t="s">
        <v>156</v>
      </c>
      <c r="DH65" s="5">
        <f t="shared" si="13"/>
        <v>422</v>
      </c>
      <c r="DI65" s="24">
        <v>5.03</v>
      </c>
      <c r="DJ65" s="23">
        <f t="shared" si="14"/>
        <v>2122.6600000000003</v>
      </c>
      <c r="DK65" s="23">
        <f t="shared" si="15"/>
        <v>2016</v>
      </c>
      <c r="DL65" s="23">
        <f t="shared" si="16"/>
        <v>0</v>
      </c>
      <c r="DM65" s="23">
        <f t="shared" si="17"/>
        <v>0</v>
      </c>
      <c r="DN65" s="23">
        <f t="shared" si="18"/>
        <v>2122.6600000000003</v>
      </c>
      <c r="DO65" s="23">
        <f t="shared" si="19"/>
        <v>0</v>
      </c>
      <c r="DP65" s="23">
        <f t="shared" si="20"/>
        <v>0</v>
      </c>
      <c r="DQ65" s="10">
        <v>0.5</v>
      </c>
      <c r="DR65" s="23">
        <f t="shared" si="21"/>
        <v>10.613300000000002</v>
      </c>
      <c r="DS65" s="23">
        <f t="shared" si="22"/>
        <v>0.5</v>
      </c>
      <c r="DT65" s="23">
        <f t="shared" si="23"/>
        <v>0.47110700724562571</v>
      </c>
      <c r="DU65" s="7">
        <v>0.1</v>
      </c>
      <c r="DV65" s="6">
        <f t="shared" si="24"/>
        <v>0.21226600000000004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1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>
        <f t="shared" si="62"/>
        <v>0</v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>
        <f t="shared" si="59"/>
        <v>0</v>
      </c>
      <c r="FZ65" s="4">
        <f t="shared" si="59"/>
        <v>0</v>
      </c>
      <c r="GA65" s="4">
        <f t="shared" si="59"/>
        <v>0</v>
      </c>
      <c r="GB65" s="4">
        <f t="shared" si="59"/>
        <v>0</v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>
        <f t="shared" si="59"/>
        <v>0</v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168</v>
      </c>
      <c r="C67" s="78" t="s">
        <v>124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168</v>
      </c>
      <c r="DG67" s="78" t="s">
        <v>124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143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143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3621.6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160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160</v>
      </c>
      <c r="DH69" s="5">
        <f t="shared" si="78"/>
        <v>95</v>
      </c>
      <c r="DI69" s="24">
        <v>5.03</v>
      </c>
      <c r="DJ69" s="23">
        <f t="shared" si="79"/>
        <v>477.85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477.85</v>
      </c>
      <c r="DO69" s="23">
        <f t="shared" si="84"/>
        <v>0</v>
      </c>
      <c r="DP69" s="23" t="str">
        <f t="shared" si="85"/>
        <v/>
      </c>
      <c r="DQ69" s="10">
        <v>0.5</v>
      </c>
      <c r="DR69" s="23">
        <f t="shared" si="86"/>
        <v>2.3892500000000001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4.7785000000000001E-2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>
        <f t="shared" si="62"/>
        <v>0</v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169</v>
      </c>
      <c r="C70" s="38" t="s">
        <v>116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169</v>
      </c>
      <c r="DG70" s="38" t="s">
        <v>116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124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124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170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170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171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171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172</v>
      </c>
      <c r="C74" s="38" t="s">
        <v>116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172</v>
      </c>
      <c r="DG74" s="38" t="s">
        <v>116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124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124</v>
      </c>
      <c r="DH75" s="5">
        <f t="shared" si="78"/>
        <v>162</v>
      </c>
      <c r="DI75" s="39">
        <v>10</v>
      </c>
      <c r="DJ75" s="23">
        <f t="shared" si="79"/>
        <v>1620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1620</v>
      </c>
      <c r="DO75" s="23">
        <f t="shared" si="84"/>
        <v>0</v>
      </c>
      <c r="DP75" s="23" t="str">
        <f t="shared" si="85"/>
        <v/>
      </c>
      <c r="DQ75" s="10">
        <v>0.2</v>
      </c>
      <c r="DR75" s="23">
        <f t="shared" si="86"/>
        <v>3.24</v>
      </c>
      <c r="DS75" s="23" t="str">
        <f t="shared" si="87"/>
        <v/>
      </c>
      <c r="DT75" s="23">
        <f t="shared" si="88"/>
        <v>0</v>
      </c>
      <c r="DU75" s="7">
        <v>0.1</v>
      </c>
      <c r="DV75" s="6">
        <f t="shared" si="89"/>
        <v>0.16200000000000001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>
        <f t="shared" si="62"/>
        <v>0</v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>
        <f t="shared" si="62"/>
        <v>0</v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>
        <f t="shared" si="62"/>
        <v>0</v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170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170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171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171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173</v>
      </c>
      <c r="C78" s="38" t="s">
        <v>174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173</v>
      </c>
      <c r="DG78" s="38" t="s">
        <v>174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175</v>
      </c>
      <c r="C79" s="81" t="s">
        <v>128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175</v>
      </c>
      <c r="DG79" s="81" t="s">
        <v>128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156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156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176</v>
      </c>
      <c r="C81" s="78" t="s">
        <v>124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176</v>
      </c>
      <c r="DG81" s="78" t="s">
        <v>124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116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116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140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140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177</v>
      </c>
      <c r="C84" s="78" t="s">
        <v>171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177</v>
      </c>
      <c r="DG84" s="78" t="s">
        <v>171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124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124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140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140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116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116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178</v>
      </c>
      <c r="C88" s="78" t="s">
        <v>171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178</v>
      </c>
      <c r="DG88" s="78" t="s">
        <v>171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124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124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140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140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116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116</v>
      </c>
      <c r="DH91" s="5">
        <f t="shared" si="78"/>
        <v>559</v>
      </c>
      <c r="DI91" s="24">
        <v>5.05</v>
      </c>
      <c r="DJ91" s="23">
        <f t="shared" si="79"/>
        <v>2822.95</v>
      </c>
      <c r="DK91" s="23">
        <f t="shared" si="80"/>
        <v>2975.4</v>
      </c>
      <c r="DL91" s="23">
        <f t="shared" si="81"/>
        <v>0</v>
      </c>
      <c r="DM91" s="23">
        <f t="shared" si="82"/>
        <v>0</v>
      </c>
      <c r="DN91" s="23">
        <f t="shared" si="83"/>
        <v>2822.95</v>
      </c>
      <c r="DO91" s="23">
        <f t="shared" si="84"/>
        <v>0</v>
      </c>
      <c r="DP91" s="23">
        <f t="shared" si="85"/>
        <v>0</v>
      </c>
      <c r="DQ91" s="10">
        <v>0.3</v>
      </c>
      <c r="DR91" s="23">
        <f t="shared" si="86"/>
        <v>8.468849999999998</v>
      </c>
      <c r="DS91" s="23">
        <f t="shared" si="87"/>
        <v>0.3</v>
      </c>
      <c r="DT91" s="23">
        <f t="shared" si="88"/>
        <v>0</v>
      </c>
      <c r="DU91" s="7">
        <v>0.1</v>
      </c>
      <c r="DV91" s="6">
        <f t="shared" si="89"/>
        <v>0.28229500000000002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>
        <f t="shared" si="99"/>
        <v>0</v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179</v>
      </c>
      <c r="C92" s="78" t="s">
        <v>156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179</v>
      </c>
      <c r="DG92" s="78" t="s">
        <v>156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116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116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139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139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144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144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122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122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180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180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customHeight="1">
      <c r="A98" s="61">
        <v>30100023</v>
      </c>
      <c r="B98" s="123"/>
      <c r="C98" s="78" t="s">
        <v>140</v>
      </c>
      <c r="D98" s="5">
        <v>698</v>
      </c>
      <c r="E98" s="22">
        <v>5.08</v>
      </c>
      <c r="F98" s="23">
        <f t="shared" si="67"/>
        <v>3545.84</v>
      </c>
      <c r="G98" s="23">
        <f>+'[2]13'!$L$8</f>
        <v>3729.6000000000004</v>
      </c>
      <c r="H98" s="23">
        <f t="shared" si="92"/>
        <v>3</v>
      </c>
      <c r="I98" s="23">
        <f t="shared" si="93"/>
        <v>0</v>
      </c>
      <c r="J98" s="23">
        <f t="shared" si="70"/>
        <v>3548.84</v>
      </c>
      <c r="K98" s="23">
        <f t="shared" si="71"/>
        <v>8.4534664848232091E-2</v>
      </c>
      <c r="L98" s="23">
        <f t="shared" si="72"/>
        <v>0</v>
      </c>
      <c r="M98" s="10">
        <v>1</v>
      </c>
      <c r="N98" s="23">
        <f t="shared" si="73"/>
        <v>35.488399999999999</v>
      </c>
      <c r="O98" s="23">
        <f t="shared" si="74"/>
        <v>0.91546533515176787</v>
      </c>
      <c r="P98" s="23">
        <f t="shared" si="75"/>
        <v>0</v>
      </c>
      <c r="Q98" s="7">
        <v>0.1</v>
      </c>
      <c r="R98" s="6">
        <f t="shared" si="76"/>
        <v>0.35488400000000003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3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>
        <f t="shared" si="98"/>
        <v>0</v>
      </c>
      <c r="BR98" s="4" t="str">
        <f t="shared" si="98"/>
        <v/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77"/>
        <v>0</v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140</v>
      </c>
      <c r="DH98" s="5">
        <f t="shared" si="78"/>
        <v>698</v>
      </c>
      <c r="DI98" s="24">
        <v>5.08</v>
      </c>
      <c r="DJ98" s="23">
        <f t="shared" si="79"/>
        <v>3545.84</v>
      </c>
      <c r="DK98" s="23">
        <f t="shared" si="80"/>
        <v>3729.6000000000004</v>
      </c>
      <c r="DL98" s="23">
        <f t="shared" si="81"/>
        <v>3</v>
      </c>
      <c r="DM98" s="23">
        <f t="shared" si="82"/>
        <v>0</v>
      </c>
      <c r="DN98" s="23">
        <f t="shared" si="83"/>
        <v>3548.84</v>
      </c>
      <c r="DO98" s="23">
        <f t="shared" si="84"/>
        <v>8.4534664848232091E-2</v>
      </c>
      <c r="DP98" s="23">
        <f t="shared" si="85"/>
        <v>0</v>
      </c>
      <c r="DQ98" s="10">
        <v>1</v>
      </c>
      <c r="DR98" s="23">
        <f t="shared" si="86"/>
        <v>35.488399999999999</v>
      </c>
      <c r="DS98" s="23">
        <f t="shared" si="87"/>
        <v>0.91546533515176787</v>
      </c>
      <c r="DT98" s="23">
        <f t="shared" si="88"/>
        <v>0</v>
      </c>
      <c r="DU98" s="7">
        <v>0.1</v>
      </c>
      <c r="DV98" s="6">
        <f t="shared" si="89"/>
        <v>0.35488400000000003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3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>
        <f t="shared" si="99"/>
        <v>0</v>
      </c>
      <c r="FU98" s="4">
        <f t="shared" si="99"/>
        <v>0</v>
      </c>
      <c r="FV98" s="4" t="str">
        <f t="shared" si="99"/>
        <v/>
      </c>
      <c r="FW98" s="4">
        <f t="shared" si="99"/>
        <v>0</v>
      </c>
      <c r="FX98" s="4">
        <f t="shared" si="99"/>
        <v>0</v>
      </c>
      <c r="FY98" s="4">
        <f t="shared" si="99"/>
        <v>0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91"/>
        <v>0</v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124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124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181</v>
      </c>
      <c r="C100" s="29" t="s">
        <v>143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181</v>
      </c>
      <c r="DG100" s="29" t="s">
        <v>143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140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140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182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182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122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122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183</v>
      </c>
      <c r="C104" s="29" t="s">
        <v>145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183</v>
      </c>
      <c r="DG104" s="29" t="s">
        <v>145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184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184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185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185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186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186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187</v>
      </c>
      <c r="C108" s="29" t="s">
        <v>145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187</v>
      </c>
      <c r="DG108" s="29" t="s">
        <v>145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184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184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185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185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186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186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188</v>
      </c>
      <c r="C112" s="29" t="s">
        <v>189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188</v>
      </c>
      <c r="DG112" s="29" t="s">
        <v>189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161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161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190</v>
      </c>
      <c r="C114" s="29" t="s">
        <v>166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190</v>
      </c>
      <c r="DG114" s="29" t="s">
        <v>166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130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130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1512.3000000000002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>
        <f t="shared" si="85"/>
        <v>0</v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191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191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192</v>
      </c>
      <c r="C117" s="29" t="s">
        <v>166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192</v>
      </c>
      <c r="DG117" s="29" t="s">
        <v>166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143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143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191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191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193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193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194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194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121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121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195</v>
      </c>
      <c r="C123" s="29" t="s">
        <v>149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195</v>
      </c>
      <c r="DG123" s="29" t="s">
        <v>149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122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122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166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166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196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196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197</v>
      </c>
      <c r="C127" s="29" t="s">
        <v>198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197</v>
      </c>
      <c r="DG127" s="29" t="s">
        <v>198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199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199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131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131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196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196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200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200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194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194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121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121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201</v>
      </c>
      <c r="C134" s="29" t="s">
        <v>143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201</v>
      </c>
      <c r="DG134" s="29" t="s">
        <v>143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122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122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202</v>
      </c>
      <c r="C136" s="29" t="s">
        <v>121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202</v>
      </c>
      <c r="DG136" s="29" t="s">
        <v>121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110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110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143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143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203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203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204</v>
      </c>
      <c r="C140" s="30" t="s">
        <v>205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204</v>
      </c>
      <c r="DG140" s="30" t="s">
        <v>205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206</v>
      </c>
      <c r="C141" s="30" t="s">
        <v>207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206</v>
      </c>
      <c r="DG141" s="30" t="s">
        <v>207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1">
        <v>30700014</v>
      </c>
      <c r="B142" s="30" t="s">
        <v>208</v>
      </c>
      <c r="C142" s="30" t="s">
        <v>209</v>
      </c>
      <c r="D142" s="5">
        <v>287</v>
      </c>
      <c r="E142" s="22">
        <v>6.4</v>
      </c>
      <c r="F142" s="23">
        <f t="shared" si="124"/>
        <v>1836.8000000000002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1836.8000000000002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3.6736000000000009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0.18368000000000004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208</v>
      </c>
      <c r="DG142" s="30" t="s">
        <v>209</v>
      </c>
      <c r="DH142" s="5">
        <f t="shared" si="132"/>
        <v>287</v>
      </c>
      <c r="DI142" s="24">
        <v>6.4</v>
      </c>
      <c r="DJ142" s="23">
        <f t="shared" si="133"/>
        <v>1836.8000000000002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1836.8000000000002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3.6736000000000009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0.18368000000000004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210</v>
      </c>
      <c r="C143" s="30" t="s">
        <v>211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210</v>
      </c>
      <c r="DG143" s="30" t="s">
        <v>211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212</v>
      </c>
      <c r="C144" s="30" t="s">
        <v>213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212</v>
      </c>
      <c r="DG144" s="30" t="s">
        <v>213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214</v>
      </c>
      <c r="C145" s="30" t="s">
        <v>213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214</v>
      </c>
      <c r="DG145" s="30" t="s">
        <v>213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215</v>
      </c>
      <c r="C146" s="30" t="s">
        <v>213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215</v>
      </c>
      <c r="DG146" s="30" t="s">
        <v>213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216</v>
      </c>
      <c r="C147" s="30" t="s">
        <v>217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216</v>
      </c>
      <c r="DG147" s="30" t="s">
        <v>217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218</v>
      </c>
      <c r="C148" s="30" t="s">
        <v>219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218</v>
      </c>
      <c r="DG148" s="30" t="s">
        <v>219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220</v>
      </c>
      <c r="C149" s="30" t="s">
        <v>219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220</v>
      </c>
      <c r="DG149" s="30" t="s">
        <v>219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221</v>
      </c>
      <c r="C150" s="29" t="s">
        <v>222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221</v>
      </c>
      <c r="DG150" s="29" t="s">
        <v>222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223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223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2859</v>
      </c>
      <c r="E152" s="43"/>
      <c r="F152" s="44">
        <f>SUM(F4:F151)</f>
        <v>14808.86</v>
      </c>
      <c r="G152" s="44">
        <f t="shared" ref="G152:J152" si="155">SUM(G4:G151)</f>
        <v>14293.800000000001</v>
      </c>
      <c r="H152" s="44">
        <f t="shared" si="155"/>
        <v>13.2</v>
      </c>
      <c r="I152" s="44">
        <f t="shared" si="155"/>
        <v>0</v>
      </c>
      <c r="J152" s="44">
        <f t="shared" si="155"/>
        <v>14822.060000000001</v>
      </c>
      <c r="K152" s="44">
        <f>IF(ISERROR(H152/J152*100),"0",(H152/J152*100))</f>
        <v>8.9056446944621726E-2</v>
      </c>
      <c r="L152" s="44">
        <f>IF(ISERROR(I152/G152*100),"0",(I152/G152*100))</f>
        <v>0</v>
      </c>
      <c r="M152" s="45">
        <f>IF(ISERROR(N152/J152*100),"",(N152/J152*100))</f>
        <v>0.46454133231143308</v>
      </c>
      <c r="N152" s="44">
        <f>SUM(N4:N151)</f>
        <v>68.854595000000003</v>
      </c>
      <c r="O152" s="44">
        <f>IF(ISERROR(M152-K152-L152),"0",(M152-K152-L152))</f>
        <v>0.37548488536681135</v>
      </c>
      <c r="P152" s="44">
        <f>(S152+T152+U152+V152+W152+X152+Y152+Z152+AA152)/J152*1000</f>
        <v>0</v>
      </c>
      <c r="Q152" s="46">
        <f>IF(ISERROR(R152/J152*1000),"",(R152/J152*1000))</f>
        <v>9.6166491027562973E-2</v>
      </c>
      <c r="R152" s="44">
        <f>SUM(R4:R151)</f>
        <v>1.4253855000000002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10.199999999999999</v>
      </c>
      <c r="AD152" s="44">
        <f t="shared" si="156"/>
        <v>3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6.8816345366298604E-2</v>
      </c>
      <c r="BR152" s="47">
        <f t="shared" si="157"/>
        <v>2.0240101578323118E-2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6209</v>
      </c>
      <c r="DI152" s="40"/>
      <c r="DJ152" s="40">
        <f>SUM(DJ4:DJ151)</f>
        <v>32545.729999999996</v>
      </c>
      <c r="DK152" s="40">
        <f>SUM(DK4:DK151)</f>
        <v>29713.439999999999</v>
      </c>
      <c r="DL152" s="40">
        <f t="shared" ref="DL152:DN152" si="172">SUM(DL4:DL151)</f>
        <v>63.9</v>
      </c>
      <c r="DM152" s="40">
        <f t="shared" si="172"/>
        <v>0</v>
      </c>
      <c r="DN152" s="40">
        <f t="shared" si="172"/>
        <v>32609.629999999997</v>
      </c>
      <c r="DO152" s="40">
        <f>IF(ISERROR(DL152/DN152*100),"",(DL152/DN152*100))</f>
        <v>0.19595438525368122</v>
      </c>
      <c r="DP152" s="40">
        <f>IF(ISERROR(DM152/DK152*100),"",(DM152/DK152*100))</f>
        <v>0</v>
      </c>
      <c r="DQ152" s="41">
        <f>IF(ISERROR(DR152/DN152*100),"",(DR152/DN152*100))</f>
        <v>0.59529192756863558</v>
      </c>
      <c r="DR152" s="40">
        <f>SUM(DR4:DR151)</f>
        <v>194.12249500000004</v>
      </c>
      <c r="DS152" s="40">
        <f>IF(ISERROR(DQ152-DO152-DP152),"",(DQ152-DO152-DP152))</f>
        <v>0.39933754231495433</v>
      </c>
      <c r="DT152" s="40">
        <f t="shared" si="142"/>
        <v>0.2453263039169718</v>
      </c>
      <c r="DU152" s="42">
        <f>IF(ISERROR(DV152/DN152*1000),"",(DV152/DN152*1000))</f>
        <v>0.32293713544127922</v>
      </c>
      <c r="DV152" s="40">
        <f>SUM(DV4:DV151)</f>
        <v>10.530860500000001</v>
      </c>
      <c r="DW152" s="40">
        <f>SUM(DW4:DW151)</f>
        <v>4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4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10</v>
      </c>
      <c r="EG152" s="40">
        <f t="shared" si="173"/>
        <v>33.700000000000003</v>
      </c>
      <c r="EH152" s="40">
        <f t="shared" si="173"/>
        <v>3</v>
      </c>
      <c r="EI152" s="40">
        <f t="shared" si="173"/>
        <v>0</v>
      </c>
      <c r="EJ152" s="40">
        <f t="shared" si="173"/>
        <v>5</v>
      </c>
      <c r="EK152" s="40">
        <f t="shared" si="173"/>
        <v>0</v>
      </c>
      <c r="EL152" s="40">
        <f t="shared" si="173"/>
        <v>0</v>
      </c>
      <c r="EM152" s="40">
        <f t="shared" si="173"/>
        <v>0.9</v>
      </c>
      <c r="EN152" s="40">
        <f t="shared" si="173"/>
        <v>2</v>
      </c>
      <c r="EO152" s="40">
        <f t="shared" si="173"/>
        <v>0</v>
      </c>
      <c r="EP152" s="40">
        <f t="shared" si="173"/>
        <v>0</v>
      </c>
      <c r="EQ152" s="40">
        <f t="shared" si="173"/>
        <v>4.5</v>
      </c>
      <c r="ER152" s="40">
        <f t="shared" si="173"/>
        <v>0</v>
      </c>
      <c r="ES152" s="40">
        <f t="shared" si="173"/>
        <v>4.8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3.0665787989621475E-2</v>
      </c>
      <c r="FU152" s="45">
        <f t="shared" si="153"/>
        <v>17197.879984350548</v>
      </c>
      <c r="FV152" s="45" t="str">
        <f t="shared" si="153"/>
        <v/>
      </c>
      <c r="FW152" s="45">
        <f t="shared" si="153"/>
        <v>0</v>
      </c>
      <c r="FX152" s="45">
        <f t="shared" si="153"/>
        <v>2.575693249769945</v>
      </c>
      <c r="FY152" s="45">
        <f t="shared" si="153"/>
        <v>0</v>
      </c>
      <c r="FZ152" s="45">
        <f t="shared" si="153"/>
        <v>0</v>
      </c>
      <c r="GA152" s="45">
        <f t="shared" si="153"/>
        <v>278.69201192058324</v>
      </c>
      <c r="GB152" s="45">
        <f t="shared" si="153"/>
        <v>18.991800337683703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>
        <f t="shared" si="151"/>
        <v>120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>
        <f t="shared" si="149"/>
        <v>0</v>
      </c>
      <c r="GT152" s="45">
        <f t="shared" si="149"/>
        <v>0</v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>
        <f t="shared" si="149"/>
        <v>0</v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8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224</v>
      </c>
      <c r="B156" s="102"/>
      <c r="C156" s="102"/>
      <c r="D156" s="102"/>
      <c r="BN156" t="s">
        <v>225</v>
      </c>
      <c r="DW156" s="34" t="s">
        <v>12</v>
      </c>
      <c r="DX156" s="73">
        <f>+DW152</f>
        <v>4</v>
      </c>
      <c r="DY156" s="56">
        <f>+DX156/DW153</f>
        <v>0.5</v>
      </c>
      <c r="EA156" s="74" t="s">
        <v>226</v>
      </c>
      <c r="EB156" s="74" t="s">
        <v>227</v>
      </c>
      <c r="EC156" s="74" t="s">
        <v>228</v>
      </c>
      <c r="ED156" s="74" t="s">
        <v>229</v>
      </c>
      <c r="EE156" s="74" t="s">
        <v>230</v>
      </c>
      <c r="EF156" s="74" t="s">
        <v>231</v>
      </c>
    </row>
    <row r="157" spans="1:215" s="33" customFormat="1" ht="26.25" customHeight="1">
      <c r="A157" s="103" t="s">
        <v>232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233</v>
      </c>
      <c r="G157" s="113" t="s">
        <v>234</v>
      </c>
      <c r="H157" s="115" t="s">
        <v>235</v>
      </c>
      <c r="I157" s="115" t="s">
        <v>236</v>
      </c>
      <c r="J157" s="115" t="s">
        <v>4</v>
      </c>
      <c r="K157" s="132" t="s">
        <v>237</v>
      </c>
      <c r="L157" s="120" t="s">
        <v>238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239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240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241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242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243</v>
      </c>
      <c r="ED157" s="23">
        <f>+DN152</f>
        <v>32609.629999999997</v>
      </c>
      <c r="EE157" s="23">
        <f>+EG152</f>
        <v>33.700000000000003</v>
      </c>
      <c r="EF157" s="60">
        <f>+EE157/ED157</f>
        <v>1.0334370552502437E-3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108</v>
      </c>
      <c r="V158" s="34" t="s">
        <v>70</v>
      </c>
      <c r="W158" s="34" t="s">
        <v>71</v>
      </c>
      <c r="X158" s="34" t="s">
        <v>72</v>
      </c>
      <c r="Y158" s="34" t="s">
        <v>73</v>
      </c>
      <c r="Z158" s="34" t="s">
        <v>74</v>
      </c>
      <c r="AA158" s="34" t="s">
        <v>75</v>
      </c>
      <c r="AB158" s="35" t="s">
        <v>76</v>
      </c>
      <c r="AC158" s="25" t="s">
        <v>77</v>
      </c>
      <c r="AD158" s="25" t="s">
        <v>78</v>
      </c>
      <c r="AE158" s="25" t="s">
        <v>79</v>
      </c>
      <c r="AF158" s="35" t="s">
        <v>80</v>
      </c>
      <c r="AG158" s="25" t="s">
        <v>81</v>
      </c>
      <c r="AH158" s="25" t="s">
        <v>82</v>
      </c>
      <c r="AI158" s="35" t="s">
        <v>83</v>
      </c>
      <c r="AJ158" s="35" t="s">
        <v>84</v>
      </c>
      <c r="AK158" s="35" t="s">
        <v>85</v>
      </c>
      <c r="AL158" s="26" t="s">
        <v>86</v>
      </c>
      <c r="AM158" s="25" t="s">
        <v>87</v>
      </c>
      <c r="AN158" s="25" t="s">
        <v>88</v>
      </c>
      <c r="AO158" s="25" t="s">
        <v>89</v>
      </c>
      <c r="AP158" s="35" t="s">
        <v>90</v>
      </c>
      <c r="AQ158" s="36" t="s">
        <v>91</v>
      </c>
      <c r="AR158" s="35" t="s">
        <v>92</v>
      </c>
      <c r="AS158" s="35" t="s">
        <v>93</v>
      </c>
      <c r="AT158" s="35" t="s">
        <v>94</v>
      </c>
      <c r="AU158" s="35" t="s">
        <v>95</v>
      </c>
      <c r="AV158" s="25" t="s">
        <v>96</v>
      </c>
      <c r="AW158" s="25" t="s">
        <v>97</v>
      </c>
      <c r="AX158" s="25" t="s">
        <v>98</v>
      </c>
      <c r="AY158" s="25" t="s">
        <v>99</v>
      </c>
      <c r="AZ158" s="25" t="s">
        <v>100</v>
      </c>
      <c r="BA158" s="25" t="s">
        <v>101</v>
      </c>
      <c r="BB158" s="27" t="s">
        <v>77</v>
      </c>
      <c r="BC158" s="37" t="s">
        <v>78</v>
      </c>
      <c r="BD158" s="37" t="s">
        <v>79</v>
      </c>
      <c r="BE158" s="37" t="s">
        <v>102</v>
      </c>
      <c r="BF158" s="37" t="s">
        <v>88</v>
      </c>
      <c r="BG158" s="37" t="s">
        <v>80</v>
      </c>
      <c r="BH158" s="37" t="s">
        <v>82</v>
      </c>
      <c r="BI158" s="37" t="s">
        <v>103</v>
      </c>
      <c r="BJ158" s="37" t="s">
        <v>84</v>
      </c>
      <c r="BK158" s="37" t="s">
        <v>104</v>
      </c>
      <c r="BL158" s="37" t="s">
        <v>105</v>
      </c>
      <c r="BM158" s="37" t="s">
        <v>81</v>
      </c>
      <c r="BN158" s="37" t="s">
        <v>106</v>
      </c>
      <c r="BO158" s="37" t="s">
        <v>93</v>
      </c>
      <c r="BP158" s="35" t="s">
        <v>76</v>
      </c>
      <c r="BQ158" s="25" t="s">
        <v>77</v>
      </c>
      <c r="BR158" s="25" t="s">
        <v>78</v>
      </c>
      <c r="BS158" s="25" t="s">
        <v>79</v>
      </c>
      <c r="BT158" s="35" t="s">
        <v>80</v>
      </c>
      <c r="BU158" s="25" t="s">
        <v>81</v>
      </c>
      <c r="BV158" s="25" t="s">
        <v>82</v>
      </c>
      <c r="BW158" s="35" t="s">
        <v>83</v>
      </c>
      <c r="BX158" s="35" t="s">
        <v>84</v>
      </c>
      <c r="BY158" s="35" t="s">
        <v>85</v>
      </c>
      <c r="BZ158" s="26" t="s">
        <v>86</v>
      </c>
      <c r="CA158" s="25" t="s">
        <v>87</v>
      </c>
      <c r="CB158" s="25" t="s">
        <v>88</v>
      </c>
      <c r="CC158" s="25" t="s">
        <v>89</v>
      </c>
      <c r="CD158" s="35" t="s">
        <v>90</v>
      </c>
      <c r="CE158" s="36" t="s">
        <v>91</v>
      </c>
      <c r="CF158" s="35" t="s">
        <v>92</v>
      </c>
      <c r="CG158" s="35" t="s">
        <v>93</v>
      </c>
      <c r="CH158" s="35" t="s">
        <v>94</v>
      </c>
      <c r="CI158" s="35" t="s">
        <v>95</v>
      </c>
      <c r="CJ158" s="25" t="s">
        <v>96</v>
      </c>
      <c r="CK158" s="25" t="s">
        <v>97</v>
      </c>
      <c r="CL158" s="25" t="s">
        <v>98</v>
      </c>
      <c r="CM158" s="25" t="s">
        <v>99</v>
      </c>
      <c r="CN158" s="25" t="s">
        <v>100</v>
      </c>
      <c r="CO158" s="25" t="s">
        <v>101</v>
      </c>
      <c r="CP158" s="27" t="s">
        <v>77</v>
      </c>
      <c r="CQ158" s="37" t="s">
        <v>78</v>
      </c>
      <c r="CR158" s="37" t="s">
        <v>79</v>
      </c>
      <c r="CS158" s="37" t="s">
        <v>102</v>
      </c>
      <c r="CT158" s="37" t="s">
        <v>88</v>
      </c>
      <c r="CU158" s="37" t="s">
        <v>80</v>
      </c>
      <c r="CV158" s="37" t="s">
        <v>82</v>
      </c>
      <c r="CW158" s="37" t="s">
        <v>103</v>
      </c>
      <c r="CX158" s="37" t="s">
        <v>84</v>
      </c>
      <c r="CY158" s="37" t="s">
        <v>104</v>
      </c>
      <c r="CZ158" s="37" t="s">
        <v>105</v>
      </c>
      <c r="DA158" s="37" t="s">
        <v>81</v>
      </c>
      <c r="DB158" s="37" t="s">
        <v>106</v>
      </c>
      <c r="DC158" s="37" t="s">
        <v>93</v>
      </c>
      <c r="DW158" s="34" t="s">
        <v>46</v>
      </c>
      <c r="DX158" s="73">
        <f>+EA152</f>
        <v>4</v>
      </c>
      <c r="DY158" s="56">
        <f>+DX158/DW153</f>
        <v>0.5</v>
      </c>
      <c r="EA158" s="59">
        <v>2</v>
      </c>
      <c r="EB158" s="59" t="s">
        <v>49</v>
      </c>
      <c r="EC158" s="74" t="s">
        <v>244</v>
      </c>
      <c r="ED158" s="23">
        <f>+DN25+DN41+DN47+DN52+DN56+DN58+DN60</f>
        <v>5551.36</v>
      </c>
      <c r="EE158" s="23">
        <f>+EJ152</f>
        <v>5</v>
      </c>
      <c r="EF158" s="60">
        <f>+EE158/ED158</f>
        <v>9.0068019368226896E-4</v>
      </c>
      <c r="EH158" s="57"/>
    </row>
    <row r="159" spans="1:215" s="33" customFormat="1" ht="15.75" hidden="1" customHeight="1">
      <c r="A159" s="61">
        <v>30501005</v>
      </c>
      <c r="B159" s="105" t="s">
        <v>109</v>
      </c>
      <c r="C159" s="83" t="s">
        <v>110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245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246</v>
      </c>
      <c r="ED159" s="23">
        <f>+DN26+DN27+DN46+DN47+DN48+DN49</f>
        <v>5192.75</v>
      </c>
      <c r="EE159" s="23">
        <f>+EN152+EO152</f>
        <v>2</v>
      </c>
      <c r="EF159" s="60">
        <f t="shared" ref="EF159:EF163" si="185">+EE159/ED159</f>
        <v>3.8515237590871891E-4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111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247</v>
      </c>
      <c r="ED160" s="23">
        <f>+DN52+DN53+DN54+DN55+DN56+DN57+DN58+DN59+DN60</f>
        <v>5551.36</v>
      </c>
      <c r="EE160" s="23">
        <f>+EQ152</f>
        <v>4.5</v>
      </c>
      <c r="EF160" s="60">
        <f t="shared" si="185"/>
        <v>8.1061217431404198E-4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112</v>
      </c>
      <c r="C161" s="78" t="s">
        <v>139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8</v>
      </c>
      <c r="DY161" s="56">
        <f>+DX161/DW153</f>
        <v>1</v>
      </c>
      <c r="EA161" s="59">
        <v>5</v>
      </c>
      <c r="EB161" s="59" t="s">
        <v>52</v>
      </c>
      <c r="EC161" s="74" t="s">
        <v>243</v>
      </c>
      <c r="ED161" s="23">
        <f>+DN152</f>
        <v>32609.629999999997</v>
      </c>
      <c r="EE161" s="23">
        <f>+EF152</f>
        <v>10</v>
      </c>
      <c r="EF161" s="60">
        <f t="shared" si="185"/>
        <v>3.0665787989621476E-4</v>
      </c>
    </row>
    <row r="162" spans="1:136" s="1" customFormat="1" ht="15.75" hidden="1" customHeight="1">
      <c r="A162" s="61">
        <v>30100014</v>
      </c>
      <c r="B162" s="123"/>
      <c r="C162" s="78" t="s">
        <v>156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248</v>
      </c>
      <c r="EC162" s="74" t="s">
        <v>243</v>
      </c>
      <c r="ED162" s="23">
        <f>+DN152</f>
        <v>32609.629999999997</v>
      </c>
      <c r="EE162" s="23">
        <f>+DL152-EE157-EE158-EE159-EE160-EE161</f>
        <v>8.6999999999999957</v>
      </c>
      <c r="EF162" s="60">
        <f>+EE162/ED162</f>
        <v>2.667923555097067E-4</v>
      </c>
    </row>
    <row r="163" spans="1:136" s="1" customFormat="1" ht="15.75" hidden="1" customHeight="1">
      <c r="A163" s="61">
        <v>30100010</v>
      </c>
      <c r="B163" s="123"/>
      <c r="C163" s="78" t="s">
        <v>116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249</v>
      </c>
      <c r="EC163" s="101"/>
      <c r="ED163" s="23">
        <f>+DN152</f>
        <v>32609.629999999997</v>
      </c>
      <c r="EE163" s="23">
        <f>+DL152</f>
        <v>63.9</v>
      </c>
      <c r="EF163" s="60">
        <f t="shared" si="185"/>
        <v>1.9595438525368122E-3</v>
      </c>
    </row>
    <row r="164" spans="1:136" s="1" customFormat="1" ht="15.75" hidden="1" customHeight="1">
      <c r="A164" s="61">
        <v>30100013</v>
      </c>
      <c r="B164" s="123"/>
      <c r="C164" s="78" t="s">
        <v>117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118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119</v>
      </c>
      <c r="C166" s="78" t="s">
        <v>120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3"/>
      <c r="C167" s="78" t="s">
        <v>121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4"/>
      <c r="C168" s="78" t="s">
        <v>122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8" t="s">
        <v>123</v>
      </c>
      <c r="C169" s="78" t="s">
        <v>118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8"/>
      <c r="C170" s="78" t="s">
        <v>124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8"/>
      <c r="C171" s="78" t="s">
        <v>125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8"/>
      <c r="C172" s="78" t="s">
        <v>126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2" t="s">
        <v>127</v>
      </c>
      <c r="C173" s="78" t="s">
        <v>126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3"/>
      <c r="C174" s="78" t="s">
        <v>128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4"/>
      <c r="C175" s="78" t="s">
        <v>116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2" t="s">
        <v>129</v>
      </c>
      <c r="C176" s="78" t="s">
        <v>130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3"/>
      <c r="C177" s="78" t="s">
        <v>131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3"/>
      <c r="C178" s="78" t="s">
        <v>132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4"/>
      <c r="C179" s="78" t="s">
        <v>111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133</v>
      </c>
      <c r="C180" s="78" t="s">
        <v>134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customHeight="1">
      <c r="A181" s="61">
        <v>30100038</v>
      </c>
      <c r="B181" s="138" t="s">
        <v>135</v>
      </c>
      <c r="C181" s="78" t="s">
        <v>14</v>
      </c>
      <c r="D181" s="5">
        <v>527</v>
      </c>
      <c r="E181" s="22">
        <v>5.03</v>
      </c>
      <c r="F181" s="23">
        <f t="shared" si="174"/>
        <v>2650.81</v>
      </c>
      <c r="G181" s="23">
        <f>+'[2]13'!$L$34</f>
        <v>2834.64</v>
      </c>
      <c r="H181" s="23">
        <f t="shared" si="186"/>
        <v>8</v>
      </c>
      <c r="I181" s="23">
        <f t="shared" si="187"/>
        <v>0</v>
      </c>
      <c r="J181" s="23">
        <f t="shared" si="177"/>
        <v>2658.81</v>
      </c>
      <c r="K181" s="23">
        <f t="shared" si="178"/>
        <v>0.30088648681176916</v>
      </c>
      <c r="L181" s="23">
        <f t="shared" si="179"/>
        <v>0</v>
      </c>
      <c r="M181" s="10">
        <v>0.8</v>
      </c>
      <c r="N181" s="23">
        <f t="shared" si="188"/>
        <v>21.270480000000003</v>
      </c>
      <c r="O181" s="23">
        <f t="shared" si="189"/>
        <v>0.49911351318823088</v>
      </c>
      <c r="P181" s="23">
        <f t="shared" si="180"/>
        <v>0</v>
      </c>
      <c r="Q181" s="7">
        <v>0.5</v>
      </c>
      <c r="R181" s="6">
        <f t="shared" si="181"/>
        <v>1.3294049999999999</v>
      </c>
      <c r="S181" s="5"/>
      <c r="T181" s="5"/>
      <c r="U181" s="5"/>
      <c r="V181" s="5"/>
      <c r="W181" s="5"/>
      <c r="X181" s="5"/>
      <c r="Y181" s="5"/>
      <c r="Z181" s="5"/>
      <c r="AA181" s="5"/>
      <c r="AB181" s="4">
        <v>2</v>
      </c>
      <c r="AC181" s="4">
        <v>4</v>
      </c>
      <c r="AD181" s="4"/>
      <c r="AE181" s="4"/>
      <c r="AF181" s="4"/>
      <c r="AG181" s="4"/>
      <c r="AH181" s="4"/>
      <c r="AI181" s="4"/>
      <c r="AJ181" s="4">
        <v>2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1"/>
        <v>7.522162170294229E-2</v>
      </c>
      <c r="BQ181" s="4">
        <f t="shared" si="191"/>
        <v>1329.405</v>
      </c>
      <c r="BR181" s="4" t="str">
        <f t="shared" si="191"/>
        <v/>
      </c>
      <c r="BS181" s="4">
        <f t="shared" si="191"/>
        <v>0</v>
      </c>
      <c r="BT181" s="4">
        <f t="shared" si="191"/>
        <v>0</v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>
        <f t="shared" si="191"/>
        <v>150.4432434058846</v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>
        <f t="shared" si="190"/>
        <v>0</v>
      </c>
      <c r="CI181" s="4">
        <f t="shared" si="190"/>
        <v>0</v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>
        <f t="shared" si="190"/>
        <v>0</v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9" t="s">
        <v>136</v>
      </c>
      <c r="C183" s="78" t="s">
        <v>137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0"/>
      <c r="C184" s="78" t="s">
        <v>116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0"/>
      <c r="C185" s="78" t="s">
        <v>128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1"/>
      <c r="C186" s="78" t="s">
        <v>126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2" t="s">
        <v>138</v>
      </c>
      <c r="C187" s="78" t="s">
        <v>117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3"/>
      <c r="C188" s="78" t="s">
        <v>139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3"/>
      <c r="C189" s="78" t="s">
        <v>128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4"/>
      <c r="C190" s="78" t="s">
        <v>140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141</v>
      </c>
      <c r="C191" s="78" t="s">
        <v>142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122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143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144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145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2" t="s">
        <v>146</v>
      </c>
      <c r="C196" s="78" t="s">
        <v>124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4"/>
      <c r="C197" s="78" t="s">
        <v>147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148</v>
      </c>
      <c r="C198" s="78" t="s">
        <v>149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2" t="s">
        <v>150</v>
      </c>
      <c r="C199" s="78" t="s">
        <v>151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3"/>
      <c r="C200" s="78" t="s">
        <v>126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customHeight="1">
      <c r="A201" s="61">
        <v>30100051</v>
      </c>
      <c r="B201" s="122" t="s">
        <v>152</v>
      </c>
      <c r="C201" s="78" t="s">
        <v>126</v>
      </c>
      <c r="D201" s="5">
        <v>501</v>
      </c>
      <c r="E201" s="22">
        <v>5.04</v>
      </c>
      <c r="F201" s="23">
        <f t="shared" si="174"/>
        <v>2525.04</v>
      </c>
      <c r="G201" s="23">
        <f>+'[2]13'!$L$87</f>
        <v>2459.7000000000003</v>
      </c>
      <c r="H201" s="23">
        <f t="shared" si="186"/>
        <v>8.9</v>
      </c>
      <c r="I201" s="23">
        <f t="shared" si="187"/>
        <v>0</v>
      </c>
      <c r="J201" s="23">
        <f t="shared" si="177"/>
        <v>2533.94</v>
      </c>
      <c r="K201" s="23">
        <f t="shared" si="178"/>
        <v>0.3512316787295674</v>
      </c>
      <c r="L201" s="23">
        <f t="shared" si="179"/>
        <v>0</v>
      </c>
      <c r="M201" s="10">
        <v>0.5</v>
      </c>
      <c r="N201" s="23">
        <f t="shared" si="188"/>
        <v>12.669700000000001</v>
      </c>
      <c r="O201" s="23">
        <f t="shared" si="189"/>
        <v>0.1487683212704326</v>
      </c>
      <c r="P201" s="23">
        <f t="shared" si="180"/>
        <v>1.1839270069535979</v>
      </c>
      <c r="Q201" s="7">
        <v>0.6</v>
      </c>
      <c r="R201" s="6">
        <f t="shared" si="181"/>
        <v>1.520364</v>
      </c>
      <c r="S201" s="5">
        <v>2</v>
      </c>
      <c r="T201" s="5"/>
      <c r="U201" s="5"/>
      <c r="V201" s="5"/>
      <c r="W201" s="5">
        <v>1</v>
      </c>
      <c r="X201" s="5"/>
      <c r="Y201" s="5"/>
      <c r="Z201" s="5"/>
      <c r="AA201" s="5"/>
      <c r="AB201" s="4">
        <v>4.5</v>
      </c>
      <c r="AC201" s="4">
        <v>3.5</v>
      </c>
      <c r="AD201" s="4"/>
      <c r="AE201" s="4"/>
      <c r="AF201" s="4"/>
      <c r="AG201" s="4"/>
      <c r="AH201" s="4"/>
      <c r="AI201" s="4">
        <v>0.9</v>
      </c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>
        <f t="shared" si="194"/>
        <v>0.17758905104303971</v>
      </c>
      <c r="BQ201" s="4">
        <f t="shared" si="194"/>
        <v>996.49325842696635</v>
      </c>
      <c r="BR201" s="4" t="str">
        <f t="shared" si="194"/>
        <v/>
      </c>
      <c r="BS201" s="4">
        <f t="shared" si="194"/>
        <v>0</v>
      </c>
      <c r="BT201" s="4">
        <f t="shared" si="194"/>
        <v>0</v>
      </c>
      <c r="BU201" s="4">
        <f t="shared" si="194"/>
        <v>0</v>
      </c>
      <c r="BV201" s="4">
        <f t="shared" si="194"/>
        <v>0</v>
      </c>
      <c r="BW201" s="4">
        <f t="shared" si="194"/>
        <v>150</v>
      </c>
      <c r="BX201" s="4">
        <f t="shared" si="194"/>
        <v>0</v>
      </c>
      <c r="BY201" s="4">
        <f t="shared" si="194"/>
        <v>0</v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>
        <f t="shared" si="194"/>
        <v>0</v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>
        <f t="shared" si="193"/>
        <v>0</v>
      </c>
      <c r="CI201" s="4">
        <f t="shared" si="193"/>
        <v>0</v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>
        <f t="shared" si="193"/>
        <v>0</v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24"/>
      <c r="C202" s="78" t="s">
        <v>124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5.75" hidden="1" customHeight="1">
      <c r="A203" s="61">
        <v>30100001</v>
      </c>
      <c r="B203" s="123" t="s">
        <v>153</v>
      </c>
      <c r="C203" s="78" t="s">
        <v>140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24"/>
      <c r="C204" s="78" t="s">
        <v>154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3" t="s">
        <v>155</v>
      </c>
      <c r="C205" s="78" t="s">
        <v>156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2" t="s">
        <v>157</v>
      </c>
      <c r="C207" s="78" t="s">
        <v>158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24"/>
      <c r="C208" s="78" t="s">
        <v>151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159</v>
      </c>
      <c r="C209" s="78" t="s">
        <v>160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161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162</v>
      </c>
      <c r="C211" s="78" t="s">
        <v>158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2" t="s">
        <v>163</v>
      </c>
      <c r="C212" s="78" t="s">
        <v>151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1">
        <v>30200002</v>
      </c>
      <c r="B213" s="124"/>
      <c r="C213" s="78" t="s">
        <v>158</v>
      </c>
      <c r="D213" s="5">
        <v>1084</v>
      </c>
      <c r="E213" s="22">
        <v>5.09</v>
      </c>
      <c r="F213" s="23">
        <f t="shared" si="174"/>
        <v>5517.5599999999995</v>
      </c>
      <c r="G213" s="23"/>
      <c r="H213" s="23">
        <f t="shared" si="186"/>
        <v>33.799999999999997</v>
      </c>
      <c r="I213" s="23">
        <f t="shared" si="187"/>
        <v>0</v>
      </c>
      <c r="J213" s="23">
        <f t="shared" si="177"/>
        <v>5551.36</v>
      </c>
      <c r="K213" s="23">
        <f t="shared" si="178"/>
        <v>0.60885981092921371</v>
      </c>
      <c r="L213" s="23" t="str">
        <f t="shared" si="179"/>
        <v>0</v>
      </c>
      <c r="M213" s="10">
        <v>1.2</v>
      </c>
      <c r="N213" s="23">
        <f t="shared" si="188"/>
        <v>66.616320000000002</v>
      </c>
      <c r="O213" s="23">
        <f t="shared" si="189"/>
        <v>0.59114018907078625</v>
      </c>
      <c r="P213" s="23">
        <f t="shared" si="180"/>
        <v>0.72054415494581514</v>
      </c>
      <c r="Q213" s="7">
        <v>1</v>
      </c>
      <c r="R213" s="6">
        <f t="shared" si="181"/>
        <v>5.5513599999999999</v>
      </c>
      <c r="S213" s="5">
        <v>2</v>
      </c>
      <c r="T213" s="5"/>
      <c r="U213" s="5"/>
      <c r="V213" s="5"/>
      <c r="W213" s="5">
        <v>2</v>
      </c>
      <c r="X213" s="5"/>
      <c r="Y213" s="5"/>
      <c r="Z213" s="5"/>
      <c r="AA213" s="5"/>
      <c r="AB213" s="4">
        <v>3.5</v>
      </c>
      <c r="AC213" s="4">
        <v>16</v>
      </c>
      <c r="AD213" s="4"/>
      <c r="AE213" s="4"/>
      <c r="AF213" s="4">
        <v>5</v>
      </c>
      <c r="AG213" s="4"/>
      <c r="AH213" s="4"/>
      <c r="AI213" s="4"/>
      <c r="AJ213" s="4"/>
      <c r="AK213" s="4"/>
      <c r="AL213" s="4"/>
      <c r="AM213" s="4">
        <v>4.5</v>
      </c>
      <c r="AN213" s="4"/>
      <c r="AO213" s="4">
        <v>4.8</v>
      </c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6.3047613557758828E-2</v>
      </c>
      <c r="BQ213" s="4">
        <f t="shared" si="198"/>
        <v>2627.8627218934912</v>
      </c>
      <c r="BR213" s="4" t="str">
        <f t="shared" si="198"/>
        <v/>
      </c>
      <c r="BS213" s="4">
        <f t="shared" si="197"/>
        <v>0</v>
      </c>
      <c r="BT213" s="4">
        <f t="shared" si="197"/>
        <v>7.5056682806855735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>
        <f t="shared" si="197"/>
        <v>240</v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>
        <f t="shared" si="196"/>
        <v>0</v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164</v>
      </c>
      <c r="C214" s="78" t="s">
        <v>151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158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165</v>
      </c>
      <c r="C216" s="78" t="s">
        <v>124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140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116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166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1">
        <v>30400013</v>
      </c>
      <c r="B220" s="122" t="s">
        <v>167</v>
      </c>
      <c r="C220" s="78" t="s">
        <v>156</v>
      </c>
      <c r="D220" s="5">
        <v>422</v>
      </c>
      <c r="E220" s="22">
        <v>5.03</v>
      </c>
      <c r="F220" s="23">
        <f t="shared" si="174"/>
        <v>2122.6600000000003</v>
      </c>
      <c r="G220" s="23">
        <f>+'[2]13'!$L$58</f>
        <v>2016</v>
      </c>
      <c r="H220" s="23">
        <f t="shared" si="186"/>
        <v>0</v>
      </c>
      <c r="I220" s="23">
        <f t="shared" si="187"/>
        <v>0</v>
      </c>
      <c r="J220" s="23">
        <f t="shared" si="177"/>
        <v>2122.6600000000003</v>
      </c>
      <c r="K220" s="23">
        <f t="shared" si="178"/>
        <v>0</v>
      </c>
      <c r="L220" s="23">
        <f t="shared" si="179"/>
        <v>0</v>
      </c>
      <c r="M220" s="10">
        <v>0.5</v>
      </c>
      <c r="N220" s="23">
        <f t="shared" si="188"/>
        <v>10.613300000000002</v>
      </c>
      <c r="O220" s="23">
        <f t="shared" si="189"/>
        <v>0.5</v>
      </c>
      <c r="P220" s="23">
        <f t="shared" si="180"/>
        <v>0.47110700724562571</v>
      </c>
      <c r="Q220" s="7">
        <v>0.1</v>
      </c>
      <c r="R220" s="6">
        <f t="shared" si="181"/>
        <v>0.21226600000000004</v>
      </c>
      <c r="S220" s="5"/>
      <c r="T220" s="5"/>
      <c r="U220" s="5"/>
      <c r="V220" s="5"/>
      <c r="W220" s="5">
        <v>1</v>
      </c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>
        <f t="shared" si="197"/>
        <v>0</v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>
        <f t="shared" si="197"/>
        <v>0</v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168</v>
      </c>
      <c r="C222" s="78" t="s">
        <v>124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143</v>
      </c>
      <c r="D223" s="5"/>
      <c r="E223" s="22">
        <v>5.03</v>
      </c>
      <c r="F223" s="23">
        <f t="shared" ref="F223:F286" si="200">E223*D223</f>
        <v>0</v>
      </c>
      <c r="G223" s="23">
        <f>+'[2]13'!$L$59</f>
        <v>3621.6</v>
      </c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1">
        <v>30400017</v>
      </c>
      <c r="B224" s="144"/>
      <c r="C224" s="78" t="s">
        <v>160</v>
      </c>
      <c r="D224" s="5">
        <v>95</v>
      </c>
      <c r="E224" s="22">
        <v>5.03</v>
      </c>
      <c r="F224" s="23">
        <f t="shared" si="200"/>
        <v>477.85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477.85</v>
      </c>
      <c r="K224" s="23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2.3892500000000001</v>
      </c>
      <c r="O224" s="23">
        <f t="shared" ref="O224:O287" si="210">IF(ISERROR(M224-K224-L224),"",(M224-K224-L224))</f>
        <v>0.5</v>
      </c>
      <c r="P224" s="23">
        <f t="shared" si="204"/>
        <v>0</v>
      </c>
      <c r="Q224" s="7">
        <v>0.1</v>
      </c>
      <c r="R224" s="6">
        <f t="shared" si="205"/>
        <v>4.7785000000000001E-2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169</v>
      </c>
      <c r="C225" s="38" t="s">
        <v>116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124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3"/>
      <c r="C227" s="38" t="s">
        <v>170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171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172</v>
      </c>
      <c r="C229" s="38" t="s">
        <v>116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customHeight="1">
      <c r="A230" s="61">
        <v>30600008</v>
      </c>
      <c r="B230" s="123"/>
      <c r="C230" s="38" t="s">
        <v>124</v>
      </c>
      <c r="D230" s="5">
        <v>162</v>
      </c>
      <c r="E230" s="53">
        <v>10</v>
      </c>
      <c r="F230" s="23">
        <f t="shared" si="200"/>
        <v>1620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1620</v>
      </c>
      <c r="K230" s="23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3.24</v>
      </c>
      <c r="O230" s="23">
        <f t="shared" si="210"/>
        <v>0.2</v>
      </c>
      <c r="P230" s="23">
        <f t="shared" si="204"/>
        <v>0</v>
      </c>
      <c r="Q230" s="7">
        <v>0.1</v>
      </c>
      <c r="R230" s="6">
        <f t="shared" si="205"/>
        <v>0.16200000000000001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8"/>
        <v>0</v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>
        <f t="shared" si="198"/>
        <v>0</v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>
        <f t="shared" si="198"/>
        <v>0</v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170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171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1">
        <v>30700010</v>
      </c>
      <c r="B233" s="79" t="s">
        <v>173</v>
      </c>
      <c r="C233" s="38" t="s">
        <v>174</v>
      </c>
      <c r="D233" s="5"/>
      <c r="E233" s="53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2" t="s">
        <v>175</v>
      </c>
      <c r="C234" s="81" t="s">
        <v>128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4"/>
      <c r="C235" s="78" t="s">
        <v>156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176</v>
      </c>
      <c r="C236" s="78" t="s">
        <v>124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116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140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177</v>
      </c>
      <c r="C239" s="78" t="s">
        <v>171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124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140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116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178</v>
      </c>
      <c r="C243" s="78" t="s">
        <v>171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3"/>
      <c r="C244" s="78" t="s">
        <v>124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140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1">
        <v>30400019</v>
      </c>
      <c r="B246" s="124"/>
      <c r="C246" s="78" t="s">
        <v>116</v>
      </c>
      <c r="D246" s="5">
        <v>559</v>
      </c>
      <c r="E246" s="22">
        <v>5.05</v>
      </c>
      <c r="F246" s="23">
        <f t="shared" si="200"/>
        <v>2822.95</v>
      </c>
      <c r="G246" s="23">
        <f>+'[2]13'!$L$124</f>
        <v>2975.4</v>
      </c>
      <c r="H246" s="23">
        <f t="shared" si="207"/>
        <v>0</v>
      </c>
      <c r="I246" s="23">
        <f t="shared" si="208"/>
        <v>0</v>
      </c>
      <c r="J246" s="23">
        <f t="shared" si="201"/>
        <v>2822.95</v>
      </c>
      <c r="K246" s="23">
        <f t="shared" si="202"/>
        <v>0</v>
      </c>
      <c r="L246" s="23">
        <f t="shared" si="203"/>
        <v>0</v>
      </c>
      <c r="M246" s="10">
        <v>0.3</v>
      </c>
      <c r="N246" s="23">
        <f t="shared" si="209"/>
        <v>8.468849999999998</v>
      </c>
      <c r="O246" s="23">
        <f t="shared" si="210"/>
        <v>0.3</v>
      </c>
      <c r="P246" s="23">
        <f t="shared" si="204"/>
        <v>0</v>
      </c>
      <c r="Q246" s="7">
        <v>0.1</v>
      </c>
      <c r="R246" s="6">
        <f t="shared" si="205"/>
        <v>0.28229500000000002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3"/>
        <v>0</v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>
        <f t="shared" si="213"/>
        <v>0</v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>
        <f t="shared" si="212"/>
        <v>0</v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179</v>
      </c>
      <c r="C247" s="78" t="s">
        <v>156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116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139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144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122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180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140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124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181</v>
      </c>
      <c r="C255" s="29" t="s">
        <v>143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140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3"/>
      <c r="C257" s="29" t="s">
        <v>182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4"/>
      <c r="C258" s="29" t="s">
        <v>122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2" t="s">
        <v>183</v>
      </c>
      <c r="C259" s="29" t="s">
        <v>145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3"/>
      <c r="C260" s="29" t="s">
        <v>184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3"/>
      <c r="C261" s="29" t="s">
        <v>185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4"/>
      <c r="C262" s="29" t="s">
        <v>186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2" t="s">
        <v>187</v>
      </c>
      <c r="C263" s="29" t="s">
        <v>145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3"/>
      <c r="C264" s="29" t="s">
        <v>184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3"/>
      <c r="C265" s="29" t="s">
        <v>185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4"/>
      <c r="C266" s="29" t="s">
        <v>186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2" t="s">
        <v>188</v>
      </c>
      <c r="C267" s="29" t="s">
        <v>189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24"/>
      <c r="C268" s="29" t="s">
        <v>161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22" t="s">
        <v>190</v>
      </c>
      <c r="C269" s="29" t="s">
        <v>166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23"/>
      <c r="C270" s="29" t="s">
        <v>130</v>
      </c>
      <c r="D270" s="5"/>
      <c r="E270" s="22">
        <v>5.05</v>
      </c>
      <c r="F270" s="23">
        <f t="shared" si="200"/>
        <v>0</v>
      </c>
      <c r="G270" s="43">
        <f>+'[2]13'!$L$80</f>
        <v>1512.3000000000002</v>
      </c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24"/>
      <c r="C271" s="29" t="s">
        <v>191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192</v>
      </c>
      <c r="C272" s="29" t="s">
        <v>166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3"/>
      <c r="C273" s="29" t="s">
        <v>143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191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2" t="s">
        <v>193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3"/>
      <c r="C276" s="29" t="s">
        <v>194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4"/>
      <c r="C277" s="29" t="s">
        <v>121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195</v>
      </c>
      <c r="C278" s="29" t="s">
        <v>149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122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166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196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2" t="s">
        <v>197</v>
      </c>
      <c r="C282" s="29" t="s">
        <v>198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3"/>
      <c r="C283" s="29" t="s">
        <v>199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3"/>
      <c r="C284" s="29" t="s">
        <v>131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4"/>
      <c r="C285" s="29" t="s">
        <v>196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2" t="s">
        <v>200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3"/>
      <c r="C287" s="29" t="s">
        <v>194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121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201</v>
      </c>
      <c r="C289" s="29" t="s">
        <v>143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122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202</v>
      </c>
      <c r="C291" s="29" t="s">
        <v>121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110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143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203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204</v>
      </c>
      <c r="C295" s="30" t="s">
        <v>205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206</v>
      </c>
      <c r="C296" s="30" t="s">
        <v>207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208</v>
      </c>
      <c r="C297" s="30" t="s">
        <v>209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210</v>
      </c>
      <c r="C298" s="30" t="s">
        <v>211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212</v>
      </c>
      <c r="C299" s="30" t="s">
        <v>213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214</v>
      </c>
      <c r="C300" s="30" t="s">
        <v>213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215</v>
      </c>
      <c r="C301" s="30" t="s">
        <v>213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216</v>
      </c>
      <c r="C302" s="30" t="s">
        <v>217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218</v>
      </c>
      <c r="C303" s="30" t="s">
        <v>219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250</v>
      </c>
      <c r="C304" s="30" t="s">
        <v>219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221</v>
      </c>
      <c r="C305" s="29" t="s">
        <v>222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223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3350</v>
      </c>
      <c r="E307" s="43"/>
      <c r="F307" s="44">
        <f>SUM(F159:F306)</f>
        <v>17736.87</v>
      </c>
      <c r="G307" s="44">
        <f t="shared" ref="G307:J307" si="233">SUM(G159:G306)</f>
        <v>15419.64</v>
      </c>
      <c r="H307" s="44">
        <f t="shared" si="233"/>
        <v>50.699999999999996</v>
      </c>
      <c r="I307" s="44">
        <f t="shared" si="233"/>
        <v>0</v>
      </c>
      <c r="J307" s="44">
        <f t="shared" si="233"/>
        <v>17787.57</v>
      </c>
      <c r="K307" s="44">
        <f>IF(ISERROR(H307/J307*100),"0",(H307/J307*100))</f>
        <v>0.28503050163681715</v>
      </c>
      <c r="L307" s="44">
        <f>IF(ISERROR(I307/G307*100),"0",(I307/G307*100))</f>
        <v>0</v>
      </c>
      <c r="M307" s="45">
        <f>IF(ISERROR(N307/J307*100),"",(N307/J307*100))</f>
        <v>0.70424403108462819</v>
      </c>
      <c r="N307" s="44">
        <f>SUM(N159:N306)</f>
        <v>125.26790000000001</v>
      </c>
      <c r="O307" s="44">
        <f>IF(ISERROR(M307-K307-L307),"0",(M307-K307-L307))</f>
        <v>0.41921352944781104</v>
      </c>
      <c r="P307" s="44">
        <f>(S307+T307+U307+V307+W307+X307+Y307+Z307+AA307)/J307*1000</f>
        <v>0.44975227082732488</v>
      </c>
      <c r="Q307" s="46">
        <f>IF(ISERROR(R307/J307*1000),"",(R307/J307*1000))</f>
        <v>0.51190100727642962</v>
      </c>
      <c r="R307" s="44">
        <f>SUM(R159:R306)</f>
        <v>9.1054750000000002</v>
      </c>
      <c r="S307" s="44">
        <f t="shared" ref="S307:BO307" si="234">SUM(S159:S306)</f>
        <v>4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4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10</v>
      </c>
      <c r="AC307" s="44">
        <f t="shared" si="234"/>
        <v>23.5</v>
      </c>
      <c r="AD307" s="44">
        <f t="shared" si="234"/>
        <v>0</v>
      </c>
      <c r="AE307" s="44">
        <f t="shared" si="234"/>
        <v>0</v>
      </c>
      <c r="AF307" s="44">
        <f t="shared" si="234"/>
        <v>5</v>
      </c>
      <c r="AG307" s="44">
        <f t="shared" si="234"/>
        <v>0</v>
      </c>
      <c r="AH307" s="44">
        <f t="shared" si="234"/>
        <v>0</v>
      </c>
      <c r="AI307" s="44">
        <f t="shared" si="234"/>
        <v>0.9</v>
      </c>
      <c r="AJ307" s="44">
        <f t="shared" si="234"/>
        <v>2</v>
      </c>
      <c r="AK307" s="44">
        <f t="shared" si="234"/>
        <v>0</v>
      </c>
      <c r="AL307" s="44">
        <f t="shared" si="234"/>
        <v>0</v>
      </c>
      <c r="AM307" s="44">
        <f t="shared" si="234"/>
        <v>4.5</v>
      </c>
      <c r="AN307" s="44">
        <f t="shared" si="234"/>
        <v>0</v>
      </c>
      <c r="AO307" s="44">
        <f t="shared" si="234"/>
        <v>4.8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5.6219033853415618E-2</v>
      </c>
      <c r="BQ307" s="47">
        <f>IF(ISERROR(AC307/$J$307*100),"",(AC307/$J$307*100))</f>
        <v>0.13211472955552669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2.8109516926707809E-2</v>
      </c>
      <c r="BU307" s="47">
        <f t="shared" si="235"/>
        <v>0</v>
      </c>
      <c r="BV307" s="47">
        <f t="shared" si="235"/>
        <v>0</v>
      </c>
      <c r="BW307" s="47">
        <f t="shared" si="235"/>
        <v>5.0597130468074056E-3</v>
      </c>
      <c r="BX307" s="47">
        <f t="shared" si="235"/>
        <v>1.1243806770683124E-2</v>
      </c>
      <c r="BY307" s="47">
        <f t="shared" si="235"/>
        <v>0</v>
      </c>
      <c r="BZ307" s="47">
        <f t="shared" si="235"/>
        <v>0</v>
      </c>
      <c r="CA307" s="47">
        <f t="shared" si="235"/>
        <v>2.5298565234037024E-2</v>
      </c>
      <c r="CB307" s="47">
        <f t="shared" si="235"/>
        <v>0</v>
      </c>
      <c r="CC307" s="47">
        <f t="shared" si="235"/>
        <v>2.6985136249639493E-2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2017-03-14T02:21:00Z</dcterms:modified>
</cp:coreProperties>
</file>