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G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G307" s="1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P32"/>
  <c r="FT32"/>
  <c r="FU32"/>
  <c r="FV32"/>
  <c r="FX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5"/>
  <c r="FY95" s="1"/>
  <c r="DS68"/>
  <c r="FY68" s="1"/>
  <c r="DK152"/>
  <c r="DP152" s="1"/>
  <c r="FV152" s="1"/>
  <c r="DY156"/>
  <c r="EE162"/>
  <c r="DS32"/>
  <c r="FY32" s="1"/>
  <c r="DS6"/>
  <c r="FY6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<sst xmlns="http://schemas.openxmlformats.org/spreadsheetml/2006/main" count="1013" uniqueCount="236">
  <si>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</si>
  <si>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</si>
  <si>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</si>
  <si>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</si>
  <si>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</si>
  <si>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</si>
  <si>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</si>
  <si>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</si>
  <si>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</si>
  <si>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</si>
  <si>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</si>
  <si>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</si>
  <si>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</si>
  <si>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</si>
  <si>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</si>
  <si>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</si>
  <si>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</si>
  <si>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</si>
  <si>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</si>
  <si>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</si>
  <si>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</si>
  <si>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</si>
  <si>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</si>
  <si>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</si>
  <si>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</si>
  <si>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</si>
  <si>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</si>
  <si>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</si>
  <si>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</si>
  <si>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</si>
  <si>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</si>
  <si>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</si>
  <si>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</si>
  <si>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</si>
  <si>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</si>
  <si>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</si>
  <si>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</si>
  <si>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</si>
  <si>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</si>
  <si>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</si>
  <si>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</si>
  <si>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</si>
  <si>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</si>
  <si>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</si>
  <si>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</si>
  <si>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</si>
  <si>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</si>
  <si>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</si>
  <si>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</si>
  <si>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</si>
  <si>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</si>
  <si>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</si>
  <si>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</si>
  <si>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</si>
  <si>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</si>
  <si>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36g、80g、125g</t>
    <phoneticPr fontId="1" type="noConversion"/>
  </si>
  <si>
    <t>其他</t>
    <phoneticPr fontId="1" type="noConversion"/>
  </si>
  <si>
    <t>合计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</si>
  <si>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</si>
  <si>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</si>
  <si>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</si>
  <si>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</si>
  <si>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充填报废（kg）</t>
    <phoneticPr fontId="2" type="noConversion"/>
  </si>
  <si>
    <t>包装报废率(%)</t>
    <phoneticPr fontId="2" type="noConversion"/>
  </si>
  <si>
    <t>包  装  车  间   不   良   品   数   量(kg)</t>
    <phoneticPr fontId="2" type="noConversion"/>
  </si>
  <si>
    <t>包    装    不   良   率   (%)</t>
    <phoneticPr fontId="1" type="noConversion"/>
  </si>
  <si>
    <t>毛线</t>
    <phoneticPr fontId="2" type="noConversion"/>
  </si>
  <si>
    <t>充填A、B班废次品率汇总</t>
    <phoneticPr fontId="2" type="noConversion"/>
  </si>
  <si>
    <t>充填产量（kg）</t>
    <phoneticPr fontId="1" type="noConversion"/>
  </si>
  <si>
    <t>包装报废(kg)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</si>
  <si>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</si>
  <si>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</si>
  <si>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充   填  不  良  率（%）</t>
    <phoneticPr fontId="1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</si>
  <si>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</si>
  <si>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</si>
  <si>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</si>
  <si>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</si>
  <si>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</si>
  <si>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</si>
  <si>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</si>
  <si>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</si>
  <si>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</si>
  <si>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</si>
  <si>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</si>
  <si>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</si>
  <si>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</si>
  <si>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</si>
  <si>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</si>
  <si>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</si>
  <si>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</si>
  <si>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</si>
  <si>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</si>
  <si>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</si>
  <si>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</si>
  <si>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</si>
  <si>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</si>
  <si>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</si>
  <si>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</si>
  <si>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</si>
  <si>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</si>
  <si>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</si>
  <si>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</si>
  <si>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</si>
  <si>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</si>
  <si>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</si>
  <si>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</si>
  <si>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</si>
  <si>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</si>
  <si>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</si>
  <si>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</si>
  <si>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</si>
  <si>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</si>
  <si>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</si>
  <si>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</si>
  <si>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</si>
  <si>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</si>
  <si>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</si>
  <si>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</si>
  <si>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</si>
  <si>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</si>
  <si>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</si>
  <si>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</si>
  <si>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</si>
  <si>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</si>
  <si>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</si>
  <si>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</si>
  <si>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</si>
  <si>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</si>
  <si>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</si>
  <si>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</si>
  <si>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</si>
  <si>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</si>
  <si>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</si>
  <si>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</si>
  <si>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</si>
  <si>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</si>
  <si>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</si>
  <si>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</si>
  <si>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</si>
  <si>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</si>
  <si>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</si>
  <si>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</si>
  <si>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</si>
  <si>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</si>
  <si>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</si>
  <si>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</si>
  <si>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</si>
  <si>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</si>
  <si>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</si>
  <si>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</si>
  <si>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</si>
  <si>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</si>
  <si>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</si>
  <si>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</si>
  <si>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</si>
  <si>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</si>
  <si>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</si>
  <si>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</si>
  <si>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</si>
  <si>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</si>
  <si>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</si>
  <si>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</si>
  <si>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</si>
  <si>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</si>
  <si>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</si>
  <si>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</si>
  <si>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</si>
  <si>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</si>
  <si>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</si>
  <si>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</si>
  <si>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</si>
  <si>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</si>
  <si>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</si>
  <si>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</si>
  <si>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</si>
  <si>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</si>
  <si>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</si>
  <si>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</si>
  <si>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</si>
  <si>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</si>
  <si>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</si>
  <si>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</si>
  <si>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</si>
  <si>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</si>
  <si>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</si>
  <si>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</si>
  <si>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</si>
  <si>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</si>
  <si>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</si>
  <si>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</si>
  <si>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</si>
  <si>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</si>
  <si>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</si>
  <si>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</si>
  <si>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</si>
  <si>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</si>
  <si>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</si>
  <si>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</si>
  <si>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</si>
  <si>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</si>
  <si>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</si>
  <si>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</si>
  <si>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</si>
  <si>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</si>
  <si>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</si>
  <si>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</si>
  <si>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</si>
  <si>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</si>
  <si>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</si>
  <si>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</si>
  <si>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</si>
  <si>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</si>
  <si>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</si>
  <si>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</si>
  <si>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</si>
  <si>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</si>
  <si>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</si>
  <si>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</si>
  <si>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</si>
  <si>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</si>
  <si>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</si>
  <si>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</si>
  <si>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</si>
  <si>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</si>
  <si>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</si>
  <si>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</si>
  <si>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</si>
  <si>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</si>
  <si>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</si>
  <si>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</si>
  <si>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</si>
  <si>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</si>
  <si>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</si>
  <si>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</si>
  <si>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95g、125g、185g、200g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</si>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</sst>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9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2">
          <cell r="J152">
            <v>17235.27</v>
          </cell>
          <cell r="K152">
            <v>6.8464259625755794E-2</v>
          </cell>
          <cell r="L152">
            <v>0</v>
          </cell>
          <cell r="M152">
            <v>0.4138044834806765</v>
          </cell>
          <cell r="P152">
            <v>0</v>
          </cell>
          <cell r="Q152">
            <v>9.7496035745305978E-2</v>
          </cell>
        </row>
        <row r="307">
          <cell r="J307">
            <v>14231.339999999998</v>
          </cell>
          <cell r="K307">
            <v>0.11242792316113594</v>
          </cell>
          <cell r="L307">
            <v>0</v>
          </cell>
          <cell r="M307">
            <v>0.52386029706268</v>
          </cell>
          <cell r="P307">
            <v>0.28106980790283986</v>
          </cell>
          <cell r="Q307">
            <v>0.1551821543157566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L9">
            <v>3624</v>
          </cell>
        </row>
        <row r="18">
          <cell r="L18">
            <v>7569</v>
          </cell>
        </row>
        <row r="45">
          <cell r="L45">
            <v>3681.23</v>
          </cell>
        </row>
        <row r="62">
          <cell r="L62">
            <v>2956.7999999999997</v>
          </cell>
        </row>
        <row r="64">
          <cell r="L64">
            <v>1268.4000000000001</v>
          </cell>
        </row>
        <row r="70">
          <cell r="L70">
            <v>2444</v>
          </cell>
        </row>
        <row r="71">
          <cell r="L71">
            <v>2444</v>
          </cell>
        </row>
        <row r="72">
          <cell r="L72">
            <v>1955.2</v>
          </cell>
        </row>
        <row r="73">
          <cell r="L73">
            <v>2444</v>
          </cell>
        </row>
        <row r="90">
          <cell r="L90">
            <v>3840</v>
          </cell>
        </row>
        <row r="122">
          <cell r="L122">
            <v>2975.4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+'[1]9'!$J$152</f>
        <v>17235.27</v>
      </c>
      <c r="C3" s="15">
        <f>+'[1]9'!$J$307</f>
        <v>14231.339999999998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+'[1]9'!$M$152</f>
        <v>0.4138044834806765</v>
      </c>
      <c r="C4" s="15">
        <f>+'[1]9'!$M$307</f>
        <v>0.52386029706268</v>
      </c>
      <c r="D4" s="86"/>
      <c r="E4" s="77"/>
      <c r="F4" s="97"/>
      <c r="G4" s="97"/>
      <c r="H4" s="18"/>
      <c r="I4" s="18"/>
      <c r="J4" s="95"/>
      <c r="K4" s="96"/>
      <c r="L4" s="18"/>
      <c r="M4" s="95"/>
      <c r="N4" s="96"/>
    </row>
    <row r="5" spans="1:14" s="17" customFormat="1" ht="33" customHeight="1">
      <c r="A5" s="13" t="s">
        <v>31</v>
      </c>
      <c r="B5" s="15">
        <f>+'[1]9'!$K$152</f>
        <v>6.8464259625755794E-2</v>
      </c>
      <c r="C5" s="15">
        <f>+'[1]9'!$K$307</f>
        <v>0.11242792316113594</v>
      </c>
      <c r="D5" s="86"/>
      <c r="E5" s="76"/>
      <c r="F5" s="97"/>
      <c r="G5" s="97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+'[1]9'!$L$152</f>
        <v>0</v>
      </c>
      <c r="C6" s="15">
        <f>+'[1]9'!$L$307</f>
        <v>0</v>
      </c>
      <c r="D6" s="86"/>
      <c r="E6" s="76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6.8464259625755794E-2</v>
      </c>
      <c r="C7" s="15">
        <f>+C5+C6</f>
        <v>0.11242792316113594</v>
      </c>
      <c r="D7" s="86"/>
      <c r="E7" s="75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-0.34534022385492069</v>
      </c>
      <c r="C8" s="16">
        <f>+C7-C4</f>
        <v>-0.41143237390154408</v>
      </c>
      <c r="D8" s="86"/>
      <c r="E8" s="75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+'[1]9'!$Q$152</f>
        <v>9.7496035745305978E-2</v>
      </c>
      <c r="C9" s="16">
        <f>+'[1]9'!$Q$307</f>
        <v>0.1551821543157566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+'[1]9'!$P$152</f>
        <v>0</v>
      </c>
      <c r="C10" s="16">
        <f>+'[1]9'!$P$307</f>
        <v>0.28106980790283986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2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6:K6"/>
    <mergeCell ref="J7:K7"/>
    <mergeCell ref="M8:N8"/>
    <mergeCell ref="M6:N6"/>
    <mergeCell ref="J8:K8"/>
    <mergeCell ref="J9:K9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9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tabSelected="1" workbookViewId="0">
      <selection activeCell="A156" sqref="A156:D15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58</v>
      </c>
      <c r="B1" s="125"/>
      <c r="C1" s="125"/>
      <c r="D1" s="125"/>
      <c r="BN1" t="s">
        <v>59</v>
      </c>
      <c r="DE1" s="125" t="s">
        <v>67</v>
      </c>
      <c r="DF1" s="125"/>
      <c r="DG1" s="125"/>
      <c r="DH1" s="125"/>
      <c r="FR1" t="s">
        <v>59</v>
      </c>
    </row>
    <row r="2" spans="1:215" s="33" customFormat="1" ht="26.25" customHeight="1">
      <c r="A2" s="126" t="s">
        <v>60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61</v>
      </c>
      <c r="G2" s="119" t="s">
        <v>68</v>
      </c>
      <c r="H2" s="121" t="s">
        <v>69</v>
      </c>
      <c r="I2" s="121" t="s">
        <v>62</v>
      </c>
      <c r="J2" s="121" t="s">
        <v>4</v>
      </c>
      <c r="K2" s="123" t="s">
        <v>63</v>
      </c>
      <c r="L2" s="135" t="s">
        <v>70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64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71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65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72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60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61</v>
      </c>
      <c r="DK2" s="119" t="s">
        <v>68</v>
      </c>
      <c r="DL2" s="121" t="s">
        <v>69</v>
      </c>
      <c r="DM2" s="121" t="s">
        <v>62</v>
      </c>
      <c r="DN2" s="121" t="s">
        <v>4</v>
      </c>
      <c r="DO2" s="123" t="s">
        <v>63</v>
      </c>
      <c r="DP2" s="135" t="s">
        <v>70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64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71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65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72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66</v>
      </c>
      <c r="V3" s="34" t="s">
        <v>73</v>
      </c>
      <c r="W3" s="34" t="s">
        <v>74</v>
      </c>
      <c r="X3" s="34" t="s">
        <v>75</v>
      </c>
      <c r="Y3" s="34" t="s">
        <v>76</v>
      </c>
      <c r="Z3" s="34" t="s">
        <v>77</v>
      </c>
      <c r="AA3" s="34" t="s">
        <v>78</v>
      </c>
      <c r="AB3" s="35" t="s">
        <v>79</v>
      </c>
      <c r="AC3" s="25" t="s">
        <v>80</v>
      </c>
      <c r="AD3" s="25" t="s">
        <v>81</v>
      </c>
      <c r="AE3" s="25" t="s">
        <v>82</v>
      </c>
      <c r="AF3" s="35" t="s">
        <v>83</v>
      </c>
      <c r="AG3" s="25" t="s">
        <v>84</v>
      </c>
      <c r="AH3" s="25" t="s">
        <v>85</v>
      </c>
      <c r="AI3" s="35" t="s">
        <v>86</v>
      </c>
      <c r="AJ3" s="35" t="s">
        <v>87</v>
      </c>
      <c r="AK3" s="35" t="s">
        <v>88</v>
      </c>
      <c r="AL3" s="26" t="s">
        <v>89</v>
      </c>
      <c r="AM3" s="25" t="s">
        <v>90</v>
      </c>
      <c r="AN3" s="25" t="s">
        <v>91</v>
      </c>
      <c r="AO3" s="25" t="s">
        <v>92</v>
      </c>
      <c r="AP3" s="35" t="s">
        <v>93</v>
      </c>
      <c r="AQ3" s="36" t="s">
        <v>94</v>
      </c>
      <c r="AR3" s="35" t="s">
        <v>95</v>
      </c>
      <c r="AS3" s="35" t="s">
        <v>96</v>
      </c>
      <c r="AT3" s="35" t="s">
        <v>97</v>
      </c>
      <c r="AU3" s="35" t="s">
        <v>98</v>
      </c>
      <c r="AV3" s="25" t="s">
        <v>99</v>
      </c>
      <c r="AW3" s="25" t="s">
        <v>100</v>
      </c>
      <c r="AX3" s="25" t="s">
        <v>101</v>
      </c>
      <c r="AY3" s="25" t="s">
        <v>102</v>
      </c>
      <c r="AZ3" s="25" t="s">
        <v>103</v>
      </c>
      <c r="BA3" s="25" t="s">
        <v>104</v>
      </c>
      <c r="BB3" s="27" t="s">
        <v>80</v>
      </c>
      <c r="BC3" s="37" t="s">
        <v>81</v>
      </c>
      <c r="BD3" s="37" t="s">
        <v>82</v>
      </c>
      <c r="BE3" s="37" t="s">
        <v>105</v>
      </c>
      <c r="BF3" s="37" t="s">
        <v>91</v>
      </c>
      <c r="BG3" s="37" t="s">
        <v>83</v>
      </c>
      <c r="BH3" s="37" t="s">
        <v>85</v>
      </c>
      <c r="BI3" s="37" t="s">
        <v>106</v>
      </c>
      <c r="BJ3" s="37" t="s">
        <v>87</v>
      </c>
      <c r="BK3" s="37" t="s">
        <v>107</v>
      </c>
      <c r="BL3" s="37" t="s">
        <v>108</v>
      </c>
      <c r="BM3" s="37" t="s">
        <v>84</v>
      </c>
      <c r="BN3" s="37" t="s">
        <v>109</v>
      </c>
      <c r="BO3" s="37" t="s">
        <v>110</v>
      </c>
      <c r="BP3" s="35" t="s">
        <v>79</v>
      </c>
      <c r="BQ3" s="25" t="s">
        <v>80</v>
      </c>
      <c r="BR3" s="25" t="s">
        <v>81</v>
      </c>
      <c r="BS3" s="25" t="s">
        <v>82</v>
      </c>
      <c r="BT3" s="35" t="s">
        <v>83</v>
      </c>
      <c r="BU3" s="25" t="s">
        <v>84</v>
      </c>
      <c r="BV3" s="25" t="s">
        <v>85</v>
      </c>
      <c r="BW3" s="35" t="s">
        <v>86</v>
      </c>
      <c r="BX3" s="35" t="s">
        <v>87</v>
      </c>
      <c r="BY3" s="35" t="s">
        <v>88</v>
      </c>
      <c r="BZ3" s="26" t="s">
        <v>89</v>
      </c>
      <c r="CA3" s="25" t="s">
        <v>90</v>
      </c>
      <c r="CB3" s="25" t="s">
        <v>91</v>
      </c>
      <c r="CC3" s="25" t="s">
        <v>92</v>
      </c>
      <c r="CD3" s="35" t="s">
        <v>93</v>
      </c>
      <c r="CE3" s="36" t="s">
        <v>94</v>
      </c>
      <c r="CF3" s="35" t="s">
        <v>95</v>
      </c>
      <c r="CG3" s="35" t="s">
        <v>96</v>
      </c>
      <c r="CH3" s="35" t="s">
        <v>97</v>
      </c>
      <c r="CI3" s="35" t="s">
        <v>98</v>
      </c>
      <c r="CJ3" s="25" t="s">
        <v>99</v>
      </c>
      <c r="CK3" s="25" t="s">
        <v>100</v>
      </c>
      <c r="CL3" s="25" t="s">
        <v>101</v>
      </c>
      <c r="CM3" s="25" t="s">
        <v>102</v>
      </c>
      <c r="CN3" s="25" t="s">
        <v>103</v>
      </c>
      <c r="CO3" s="25" t="s">
        <v>104</v>
      </c>
      <c r="CP3" s="27" t="s">
        <v>80</v>
      </c>
      <c r="CQ3" s="37" t="s">
        <v>81</v>
      </c>
      <c r="CR3" s="37" t="s">
        <v>82</v>
      </c>
      <c r="CS3" s="37" t="s">
        <v>105</v>
      </c>
      <c r="CT3" s="37" t="s">
        <v>91</v>
      </c>
      <c r="CU3" s="37" t="s">
        <v>83</v>
      </c>
      <c r="CV3" s="37" t="s">
        <v>85</v>
      </c>
      <c r="CW3" s="37" t="s">
        <v>106</v>
      </c>
      <c r="CX3" s="37" t="s">
        <v>87</v>
      </c>
      <c r="CY3" s="37" t="s">
        <v>107</v>
      </c>
      <c r="CZ3" s="37" t="s">
        <v>108</v>
      </c>
      <c r="DA3" s="37" t="s">
        <v>84</v>
      </c>
      <c r="DB3" s="37" t="s">
        <v>109</v>
      </c>
      <c r="DC3" s="37" t="s">
        <v>110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66</v>
      </c>
      <c r="DZ3" s="34" t="s">
        <v>73</v>
      </c>
      <c r="EA3" s="34" t="s">
        <v>74</v>
      </c>
      <c r="EB3" s="34" t="s">
        <v>75</v>
      </c>
      <c r="EC3" s="34" t="s">
        <v>76</v>
      </c>
      <c r="ED3" s="34" t="s">
        <v>77</v>
      </c>
      <c r="EE3" s="34" t="s">
        <v>78</v>
      </c>
      <c r="EF3" s="35" t="s">
        <v>79</v>
      </c>
      <c r="EG3" s="25" t="s">
        <v>80</v>
      </c>
      <c r="EH3" s="25" t="s">
        <v>81</v>
      </c>
      <c r="EI3" s="25" t="s">
        <v>82</v>
      </c>
      <c r="EJ3" s="35" t="s">
        <v>83</v>
      </c>
      <c r="EK3" s="25" t="s">
        <v>84</v>
      </c>
      <c r="EL3" s="25" t="s">
        <v>85</v>
      </c>
      <c r="EM3" s="35" t="s">
        <v>86</v>
      </c>
      <c r="EN3" s="35" t="s">
        <v>87</v>
      </c>
      <c r="EO3" s="35" t="s">
        <v>88</v>
      </c>
      <c r="EP3" s="26" t="s">
        <v>89</v>
      </c>
      <c r="EQ3" s="25" t="s">
        <v>90</v>
      </c>
      <c r="ER3" s="25" t="s">
        <v>91</v>
      </c>
      <c r="ES3" s="25" t="s">
        <v>92</v>
      </c>
      <c r="ET3" s="35" t="s">
        <v>93</v>
      </c>
      <c r="EU3" s="36" t="s">
        <v>94</v>
      </c>
      <c r="EV3" s="35" t="s">
        <v>95</v>
      </c>
      <c r="EW3" s="35" t="s">
        <v>96</v>
      </c>
      <c r="EX3" s="35" t="s">
        <v>97</v>
      </c>
      <c r="EY3" s="35" t="s">
        <v>98</v>
      </c>
      <c r="EZ3" s="25" t="s">
        <v>99</v>
      </c>
      <c r="FA3" s="25" t="s">
        <v>100</v>
      </c>
      <c r="FB3" s="25" t="s">
        <v>101</v>
      </c>
      <c r="FC3" s="25" t="s">
        <v>102</v>
      </c>
      <c r="FD3" s="25" t="s">
        <v>103</v>
      </c>
      <c r="FE3" s="25" t="s">
        <v>104</v>
      </c>
      <c r="FF3" s="27" t="s">
        <v>80</v>
      </c>
      <c r="FG3" s="37" t="s">
        <v>81</v>
      </c>
      <c r="FH3" s="37" t="s">
        <v>82</v>
      </c>
      <c r="FI3" s="37" t="s">
        <v>105</v>
      </c>
      <c r="FJ3" s="37" t="s">
        <v>91</v>
      </c>
      <c r="FK3" s="37" t="s">
        <v>83</v>
      </c>
      <c r="FL3" s="37" t="s">
        <v>85</v>
      </c>
      <c r="FM3" s="37" t="s">
        <v>106</v>
      </c>
      <c r="FN3" s="37" t="s">
        <v>87</v>
      </c>
      <c r="FO3" s="37" t="s">
        <v>107</v>
      </c>
      <c r="FP3" s="37" t="s">
        <v>108</v>
      </c>
      <c r="FQ3" s="37" t="s">
        <v>84</v>
      </c>
      <c r="FR3" s="37" t="s">
        <v>109</v>
      </c>
      <c r="FS3" s="37" t="s">
        <v>96</v>
      </c>
      <c r="FT3" s="35" t="s">
        <v>79</v>
      </c>
      <c r="FU3" s="25" t="s">
        <v>80</v>
      </c>
      <c r="FV3" s="25" t="s">
        <v>81</v>
      </c>
      <c r="FW3" s="25" t="s">
        <v>82</v>
      </c>
      <c r="FX3" s="35" t="s">
        <v>83</v>
      </c>
      <c r="FY3" s="25" t="s">
        <v>84</v>
      </c>
      <c r="FZ3" s="25" t="s">
        <v>85</v>
      </c>
      <c r="GA3" s="35" t="s">
        <v>86</v>
      </c>
      <c r="GB3" s="35" t="s">
        <v>87</v>
      </c>
      <c r="GC3" s="35" t="s">
        <v>88</v>
      </c>
      <c r="GD3" s="26" t="s">
        <v>89</v>
      </c>
      <c r="GE3" s="25" t="s">
        <v>90</v>
      </c>
      <c r="GF3" s="25" t="s">
        <v>91</v>
      </c>
      <c r="GG3" s="25" t="s">
        <v>92</v>
      </c>
      <c r="GH3" s="35" t="s">
        <v>93</v>
      </c>
      <c r="GI3" s="36" t="s">
        <v>94</v>
      </c>
      <c r="GJ3" s="35" t="s">
        <v>95</v>
      </c>
      <c r="GK3" s="35" t="s">
        <v>96</v>
      </c>
      <c r="GL3" s="35" t="s">
        <v>97</v>
      </c>
      <c r="GM3" s="35" t="s">
        <v>98</v>
      </c>
      <c r="GN3" s="25" t="s">
        <v>99</v>
      </c>
      <c r="GO3" s="25" t="s">
        <v>100</v>
      </c>
      <c r="GP3" s="25" t="s">
        <v>101</v>
      </c>
      <c r="GQ3" s="25" t="s">
        <v>102</v>
      </c>
      <c r="GR3" s="25" t="s">
        <v>103</v>
      </c>
      <c r="GS3" s="25" t="s">
        <v>104</v>
      </c>
      <c r="GT3" s="27" t="s">
        <v>80</v>
      </c>
      <c r="GU3" s="37" t="s">
        <v>81</v>
      </c>
      <c r="GV3" s="37" t="s">
        <v>82</v>
      </c>
      <c r="GW3" s="37" t="s">
        <v>105</v>
      </c>
      <c r="GX3" s="37" t="s">
        <v>91</v>
      </c>
      <c r="GY3" s="37" t="s">
        <v>83</v>
      </c>
      <c r="GZ3" s="37" t="s">
        <v>85</v>
      </c>
      <c r="HA3" s="37" t="s">
        <v>106</v>
      </c>
      <c r="HB3" s="37" t="s">
        <v>87</v>
      </c>
      <c r="HC3" s="37" t="s">
        <v>107</v>
      </c>
      <c r="HD3" s="37" t="s">
        <v>108</v>
      </c>
      <c r="HE3" s="37" t="s">
        <v>84</v>
      </c>
      <c r="HF3" s="37" t="s">
        <v>109</v>
      </c>
      <c r="HG3" s="37" t="s">
        <v>96</v>
      </c>
    </row>
    <row r="4" spans="1:215" s="33" customFormat="1" ht="15.75" hidden="1" customHeight="1">
      <c r="A4" s="61">
        <v>30501005</v>
      </c>
      <c r="B4" s="110" t="s">
        <v>111</v>
      </c>
      <c r="C4" s="79" t="s">
        <v>112</v>
      </c>
      <c r="D4" s="80"/>
      <c r="E4" s="62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111</v>
      </c>
      <c r="DG4" s="79" t="s">
        <v>112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113</v>
      </c>
      <c r="D5" s="80"/>
      <c r="E5" s="62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113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1">
        <v>30100012</v>
      </c>
      <c r="B6" s="100" t="s">
        <v>114</v>
      </c>
      <c r="C6" s="78" t="s">
        <v>115</v>
      </c>
      <c r="D6" s="5">
        <v>1427</v>
      </c>
      <c r="E6" s="22">
        <v>5.03</v>
      </c>
      <c r="F6" s="23">
        <f t="shared" si="0"/>
        <v>7177.81</v>
      </c>
      <c r="G6" s="23">
        <f>+'[2]9'!$L$18</f>
        <v>7569</v>
      </c>
      <c r="H6" s="23">
        <f t="shared" si="1"/>
        <v>3</v>
      </c>
      <c r="I6" s="23">
        <f t="shared" si="2"/>
        <v>0</v>
      </c>
      <c r="J6" s="23">
        <f t="shared" si="3"/>
        <v>7180.81</v>
      </c>
      <c r="K6" s="23">
        <f t="shared" si="4"/>
        <v>4.1778016686139861E-2</v>
      </c>
      <c r="L6" s="23">
        <f t="shared" si="5"/>
        <v>0</v>
      </c>
      <c r="M6" s="10">
        <v>0.3</v>
      </c>
      <c r="N6" s="23">
        <f t="shared" si="6"/>
        <v>21.54243</v>
      </c>
      <c r="O6" s="23">
        <f t="shared" si="7"/>
        <v>0.25822198331386015</v>
      </c>
      <c r="P6" s="23">
        <f t="shared" si="8"/>
        <v>0</v>
      </c>
      <c r="Q6" s="7">
        <v>0.05</v>
      </c>
      <c r="R6" s="6">
        <f t="shared" si="9"/>
        <v>0.35904050000000004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>
        <v>3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>
        <f t="shared" si="10"/>
        <v>7180.8100000000013</v>
      </c>
      <c r="BR6" s="4" t="str">
        <f t="shared" si="10"/>
        <v/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>
        <f t="shared" si="11"/>
        <v>0</v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116</v>
      </c>
      <c r="DG6" s="78" t="s">
        <v>115</v>
      </c>
      <c r="DH6" s="5">
        <f t="shared" si="13"/>
        <v>1427</v>
      </c>
      <c r="DI6" s="24">
        <v>5.03</v>
      </c>
      <c r="DJ6" s="23">
        <f t="shared" si="14"/>
        <v>7177.81</v>
      </c>
      <c r="DK6" s="23">
        <f t="shared" si="15"/>
        <v>7569</v>
      </c>
      <c r="DL6" s="23">
        <f t="shared" si="16"/>
        <v>3</v>
      </c>
      <c r="DM6" s="23">
        <f t="shared" si="17"/>
        <v>0</v>
      </c>
      <c r="DN6" s="23">
        <f t="shared" si="18"/>
        <v>7180.81</v>
      </c>
      <c r="DO6" s="23">
        <f t="shared" si="19"/>
        <v>4.1778016686139861E-2</v>
      </c>
      <c r="DP6" s="23">
        <f t="shared" si="20"/>
        <v>0</v>
      </c>
      <c r="DQ6" s="10">
        <v>0.3</v>
      </c>
      <c r="DR6" s="23">
        <f t="shared" si="21"/>
        <v>21.54243</v>
      </c>
      <c r="DS6" s="23">
        <f t="shared" si="22"/>
        <v>0.25822198331386015</v>
      </c>
      <c r="DT6" s="23">
        <f t="shared" si="23"/>
        <v>0</v>
      </c>
      <c r="DU6" s="7">
        <v>0.05</v>
      </c>
      <c r="DV6" s="6">
        <f t="shared" si="24"/>
        <v>0.35904050000000004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3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>
        <f t="shared" si="29"/>
        <v>0</v>
      </c>
      <c r="FU6" s="4">
        <f t="shared" si="29"/>
        <v>7180.8100000000013</v>
      </c>
      <c r="FV6" s="4" t="str">
        <f t="shared" si="29"/>
        <v/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117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117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1"/>
      <c r="C8" s="78" t="s">
        <v>118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118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1"/>
      <c r="C9" s="78" t="s">
        <v>119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119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2"/>
      <c r="C10" s="78" t="s">
        <v>120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120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121</v>
      </c>
      <c r="C11" s="78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121</v>
      </c>
      <c r="DG11" s="78" t="s">
        <v>122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123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123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124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6" t="s">
        <v>125</v>
      </c>
      <c r="C14" s="78" t="s">
        <v>120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125</v>
      </c>
      <c r="DG14" s="78" t="s">
        <v>120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1">
        <v>30100033</v>
      </c>
      <c r="B15" s="106"/>
      <c r="C15" s="78" t="s">
        <v>126</v>
      </c>
      <c r="D15" s="5">
        <v>314</v>
      </c>
      <c r="E15" s="22">
        <v>5.03</v>
      </c>
      <c r="F15" s="23">
        <f t="shared" si="0"/>
        <v>1579.42</v>
      </c>
      <c r="G15" s="23"/>
      <c r="H15" s="23">
        <f t="shared" si="1"/>
        <v>0</v>
      </c>
      <c r="I15" s="23">
        <f t="shared" si="2"/>
        <v>0</v>
      </c>
      <c r="J15" s="23">
        <f t="shared" si="3"/>
        <v>1579.42</v>
      </c>
      <c r="K15" s="23">
        <f t="shared" si="4"/>
        <v>0</v>
      </c>
      <c r="L15" s="23" t="str">
        <f t="shared" si="5"/>
        <v>0</v>
      </c>
      <c r="M15" s="10">
        <v>0.35</v>
      </c>
      <c r="N15" s="23">
        <f t="shared" si="6"/>
        <v>5.5279699999999998</v>
      </c>
      <c r="O15" s="23">
        <f t="shared" si="7"/>
        <v>0.35</v>
      </c>
      <c r="P15" s="23">
        <f t="shared" si="8"/>
        <v>0</v>
      </c>
      <c r="Q15" s="7">
        <v>0.3</v>
      </c>
      <c r="R15" s="6">
        <f t="shared" si="9"/>
        <v>0.47382600000000002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126</v>
      </c>
      <c r="DH15" s="5">
        <f t="shared" si="13"/>
        <v>314</v>
      </c>
      <c r="DI15" s="24">
        <v>5.03</v>
      </c>
      <c r="DJ15" s="23">
        <f t="shared" si="14"/>
        <v>1579.42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1579.42</v>
      </c>
      <c r="DO15" s="23">
        <f t="shared" si="19"/>
        <v>0</v>
      </c>
      <c r="DP15" s="23" t="str">
        <f t="shared" si="20"/>
        <v/>
      </c>
      <c r="DQ15" s="10">
        <v>0.35</v>
      </c>
      <c r="DR15" s="23">
        <f t="shared" si="21"/>
        <v>5.5279699999999998</v>
      </c>
      <c r="DS15" s="23" t="str">
        <f t="shared" si="22"/>
        <v/>
      </c>
      <c r="DT15" s="23">
        <f t="shared" si="23"/>
        <v>0</v>
      </c>
      <c r="DU15" s="7">
        <v>0.3</v>
      </c>
      <c r="DV15" s="6">
        <f t="shared" si="24"/>
        <v>0.47382600000000002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>
        <f t="shared" si="29"/>
        <v>0</v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127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127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6"/>
      <c r="C17" s="78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128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00" t="s">
        <v>129</v>
      </c>
      <c r="C18" s="78" t="s">
        <v>128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129</v>
      </c>
      <c r="DG18" s="78" t="s">
        <v>128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130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2"/>
      <c r="C20" s="78" t="s">
        <v>118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2"/>
      <c r="DG20" s="78" t="s">
        <v>118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00" t="s">
        <v>131</v>
      </c>
      <c r="C21" s="78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00" t="s">
        <v>131</v>
      </c>
      <c r="DG21" s="78" t="s">
        <v>132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1"/>
      <c r="C22" s="78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1"/>
      <c r="DG22" s="78" t="s">
        <v>133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1"/>
      <c r="C23" s="78" t="s">
        <v>134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1"/>
      <c r="DG23" s="78" t="s">
        <v>134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2"/>
      <c r="C24" s="78" t="s">
        <v>113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2"/>
      <c r="DG24" s="78" t="s">
        <v>113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4" t="s">
        <v>135</v>
      </c>
      <c r="C25" s="78" t="s">
        <v>136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4" t="s">
        <v>135</v>
      </c>
      <c r="DG25" s="78" t="s">
        <v>136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6" t="s">
        <v>137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6" t="s">
        <v>137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6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7" t="s">
        <v>138</v>
      </c>
      <c r="C28" s="78" t="s">
        <v>139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7" t="s">
        <v>138</v>
      </c>
      <c r="DG28" s="78" t="s">
        <v>139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8"/>
      <c r="C29" s="78" t="s">
        <v>118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8"/>
      <c r="DG29" s="78" t="s">
        <v>118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8"/>
      <c r="C30" s="78" t="s">
        <v>130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8"/>
      <c r="DG30" s="78" t="s">
        <v>130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9"/>
      <c r="C31" s="78" t="s">
        <v>128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9"/>
      <c r="DG31" s="78" t="s">
        <v>128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1">
        <v>30100046</v>
      </c>
      <c r="B32" s="100" t="s">
        <v>140</v>
      </c>
      <c r="C32" s="78" t="s">
        <v>119</v>
      </c>
      <c r="D32" s="5">
        <v>691</v>
      </c>
      <c r="E32" s="22">
        <v>5.03</v>
      </c>
      <c r="F32" s="23">
        <f t="shared" si="0"/>
        <v>3475.73</v>
      </c>
      <c r="G32" s="23">
        <f>+'[2]9'!$L$45</f>
        <v>3681.23</v>
      </c>
      <c r="H32" s="23">
        <f t="shared" si="1"/>
        <v>5</v>
      </c>
      <c r="I32" s="23">
        <f t="shared" si="2"/>
        <v>0</v>
      </c>
      <c r="J32" s="23">
        <f t="shared" si="3"/>
        <v>3480.73</v>
      </c>
      <c r="K32" s="23">
        <f t="shared" si="4"/>
        <v>0.14364802785622557</v>
      </c>
      <c r="L32" s="23">
        <f t="shared" si="5"/>
        <v>0</v>
      </c>
      <c r="M32" s="10">
        <v>0.2</v>
      </c>
      <c r="N32" s="23">
        <f t="shared" si="6"/>
        <v>6.9614600000000006</v>
      </c>
      <c r="O32" s="23">
        <f t="shared" si="7"/>
        <v>5.6351972143774437E-2</v>
      </c>
      <c r="P32" s="23">
        <f t="shared" si="8"/>
        <v>0</v>
      </c>
      <c r="Q32" s="7">
        <v>0.1</v>
      </c>
      <c r="R32" s="6">
        <f t="shared" si="9"/>
        <v>0.34807300000000002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5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8"/>
        <v>0</v>
      </c>
      <c r="BQ32" s="4">
        <f t="shared" si="38"/>
        <v>3480.7299999999996</v>
      </c>
      <c r="BR32" s="4" t="str">
        <f t="shared" si="38"/>
        <v/>
      </c>
      <c r="BS32" s="4">
        <f t="shared" si="38"/>
        <v>0</v>
      </c>
      <c r="BT32" s="4">
        <f t="shared" si="38"/>
        <v>0</v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>
        <f t="shared" si="38"/>
        <v>0</v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>
        <f t="shared" si="36"/>
        <v>0</v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00" t="s">
        <v>140</v>
      </c>
      <c r="DG32" s="78" t="s">
        <v>119</v>
      </c>
      <c r="DH32" s="5">
        <f t="shared" si="13"/>
        <v>691</v>
      </c>
      <c r="DI32" s="24">
        <v>5.03</v>
      </c>
      <c r="DJ32" s="23">
        <f t="shared" si="14"/>
        <v>3475.73</v>
      </c>
      <c r="DK32" s="23">
        <f t="shared" si="15"/>
        <v>3681.23</v>
      </c>
      <c r="DL32" s="23">
        <f t="shared" si="16"/>
        <v>5</v>
      </c>
      <c r="DM32" s="23">
        <f t="shared" si="17"/>
        <v>0</v>
      </c>
      <c r="DN32" s="23">
        <f t="shared" si="18"/>
        <v>3480.73</v>
      </c>
      <c r="DO32" s="23">
        <f t="shared" si="19"/>
        <v>0.14364802785622557</v>
      </c>
      <c r="DP32" s="23">
        <f t="shared" si="20"/>
        <v>0</v>
      </c>
      <c r="DQ32" s="10">
        <v>0.2</v>
      </c>
      <c r="DR32" s="23">
        <f t="shared" si="21"/>
        <v>6.9614600000000006</v>
      </c>
      <c r="DS32" s="23">
        <f t="shared" si="22"/>
        <v>5.6351972143774437E-2</v>
      </c>
      <c r="DT32" s="23">
        <f t="shared" si="23"/>
        <v>0</v>
      </c>
      <c r="DU32" s="7">
        <v>0.1</v>
      </c>
      <c r="DV32" s="6">
        <f t="shared" si="24"/>
        <v>0.34807300000000002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5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>
        <f t="shared" si="40"/>
        <v>0</v>
      </c>
      <c r="FU32" s="4">
        <f t="shared" si="40"/>
        <v>3480.7299999999996</v>
      </c>
      <c r="FV32" s="4" t="str">
        <f t="shared" si="40"/>
        <v/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>
        <f t="shared" si="37"/>
        <v>0</v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1"/>
      <c r="C33" s="78" t="s">
        <v>115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1"/>
      <c r="DG33" s="78" t="s">
        <v>115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1"/>
      <c r="C34" s="78" t="s">
        <v>130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1"/>
      <c r="DG34" s="78" t="s">
        <v>130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2"/>
      <c r="C35" s="78" t="s">
        <v>141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2"/>
      <c r="DG35" s="78" t="s">
        <v>141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00" t="s">
        <v>142</v>
      </c>
      <c r="C36" s="78" t="s">
        <v>143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00" t="s">
        <v>142</v>
      </c>
      <c r="DG36" s="78" t="s">
        <v>143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1"/>
      <c r="C37" s="78" t="s">
        <v>124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1"/>
      <c r="DG37" s="78" t="s">
        <v>124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1"/>
      <c r="C38" s="78" t="s">
        <v>144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1"/>
      <c r="DG38" s="78" t="s">
        <v>144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1"/>
      <c r="C39" s="78" t="s">
        <v>145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1"/>
      <c r="DG39" s="78" t="s">
        <v>145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2"/>
      <c r="C40" s="78" t="s">
        <v>146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2"/>
      <c r="DG40" s="78" t="s">
        <v>146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00" t="s">
        <v>147</v>
      </c>
      <c r="C41" s="78" t="s">
        <v>126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00" t="s">
        <v>147</v>
      </c>
      <c r="DG41" s="78" t="s">
        <v>126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2"/>
      <c r="C42" s="78" t="s">
        <v>148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2"/>
      <c r="DG42" s="78" t="s">
        <v>148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2" t="s">
        <v>149</v>
      </c>
      <c r="C43" s="78" t="s">
        <v>150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2" t="s">
        <v>149</v>
      </c>
      <c r="DG43" s="78" t="s">
        <v>150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00" t="s">
        <v>151</v>
      </c>
      <c r="C44" s="78" t="s">
        <v>152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00" t="s">
        <v>151</v>
      </c>
      <c r="DG44" s="78" t="s">
        <v>152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1"/>
      <c r="C45" s="78" t="s">
        <v>128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1"/>
      <c r="DG45" s="78" t="s">
        <v>128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00" t="s">
        <v>153</v>
      </c>
      <c r="C46" s="78" t="s">
        <v>128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00" t="s">
        <v>153</v>
      </c>
      <c r="DG46" s="78" t="s">
        <v>128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2"/>
      <c r="C47" s="78" t="s">
        <v>126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2"/>
      <c r="DG47" s="78" t="s">
        <v>126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1" t="s">
        <v>154</v>
      </c>
      <c r="C48" s="78" t="s">
        <v>141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1" t="s">
        <v>154</v>
      </c>
      <c r="DG48" s="78" t="s">
        <v>141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2"/>
      <c r="C49" s="78" t="s">
        <v>155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2"/>
      <c r="DG49" s="78" t="s">
        <v>155</v>
      </c>
      <c r="DH49" s="5">
        <f t="shared" si="13"/>
        <v>773</v>
      </c>
      <c r="DI49" s="24">
        <v>5.0599999999999996</v>
      </c>
      <c r="DJ49" s="23">
        <f t="shared" si="14"/>
        <v>3911.3799999999997</v>
      </c>
      <c r="DK49" s="23">
        <f t="shared" si="15"/>
        <v>3840</v>
      </c>
      <c r="DL49" s="23">
        <f t="shared" si="16"/>
        <v>15.2</v>
      </c>
      <c r="DM49" s="23">
        <f t="shared" si="17"/>
        <v>0</v>
      </c>
      <c r="DN49" s="23">
        <f t="shared" si="18"/>
        <v>3926.5799999999995</v>
      </c>
      <c r="DO49" s="23">
        <f t="shared" si="19"/>
        <v>0.38710531811398219</v>
      </c>
      <c r="DP49" s="23">
        <f t="shared" si="20"/>
        <v>0</v>
      </c>
      <c r="DQ49" s="10">
        <v>0.7</v>
      </c>
      <c r="DR49" s="23">
        <f t="shared" si="21"/>
        <v>27.486059999999995</v>
      </c>
      <c r="DS49" s="23">
        <f t="shared" si="22"/>
        <v>0.31289468188601777</v>
      </c>
      <c r="DT49" s="23">
        <f t="shared" si="23"/>
        <v>0.25467455139077777</v>
      </c>
      <c r="DU49" s="7">
        <v>0.3</v>
      </c>
      <c r="DV49" s="6">
        <f t="shared" si="24"/>
        <v>1.1779739999999996</v>
      </c>
      <c r="DW49" s="5">
        <f t="shared" ref="DW49:EL112" si="56">S49+S204</f>
        <v>1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2.5</v>
      </c>
      <c r="EG49" s="54">
        <f t="shared" si="54"/>
        <v>4.5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0.7</v>
      </c>
      <c r="EO49" s="54">
        <f t="shared" si="43"/>
        <v>0</v>
      </c>
      <c r="EP49" s="54">
        <f t="shared" si="43"/>
        <v>7.5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>
        <f t="shared" si="48"/>
        <v>6.3668637847694443E-2</v>
      </c>
      <c r="FU49" s="4">
        <f t="shared" si="48"/>
        <v>1162.4743421052631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>
        <f t="shared" si="48"/>
        <v>0</v>
      </c>
      <c r="GA49" s="4">
        <f t="shared" si="48"/>
        <v>0</v>
      </c>
      <c r="GB49" s="4">
        <f t="shared" si="48"/>
        <v>59.424061991181489</v>
      </c>
      <c r="GC49" s="4">
        <f t="shared" si="48"/>
        <v>0</v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>
        <f t="shared" si="46"/>
        <v>0</v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1" t="s">
        <v>156</v>
      </c>
      <c r="C50" s="78" t="s">
        <v>117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1" t="s">
        <v>156</v>
      </c>
      <c r="DG50" s="78" t="s">
        <v>117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00" t="s">
        <v>157</v>
      </c>
      <c r="C52" s="78" t="s">
        <v>158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00" t="s">
        <v>157</v>
      </c>
      <c r="DG52" s="78" t="s">
        <v>158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2"/>
      <c r="C53" s="78" t="s">
        <v>152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2"/>
      <c r="DG53" s="78" t="s">
        <v>152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00" t="s">
        <v>159</v>
      </c>
      <c r="C54" s="78" t="s">
        <v>160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00" t="s">
        <v>159</v>
      </c>
      <c r="DG54" s="78" t="s">
        <v>160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2"/>
      <c r="C55" s="78" t="s">
        <v>161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2"/>
      <c r="DG55" s="78" t="s">
        <v>161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4" t="s">
        <v>162</v>
      </c>
      <c r="C56" s="78" t="s">
        <v>158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4" t="s">
        <v>162</v>
      </c>
      <c r="DG56" s="78" t="s">
        <v>158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00" t="s">
        <v>163</v>
      </c>
      <c r="C57" s="78" t="s">
        <v>152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00" t="s">
        <v>163</v>
      </c>
      <c r="DG57" s="78" t="s">
        <v>152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2"/>
      <c r="C58" s="78" t="s">
        <v>158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2"/>
      <c r="DG58" s="78" t="s">
        <v>158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00" t="s">
        <v>164</v>
      </c>
      <c r="C59" s="78" t="s">
        <v>152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00" t="s">
        <v>164</v>
      </c>
      <c r="DG59" s="78" t="s">
        <v>152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2"/>
      <c r="C60" s="78" t="s">
        <v>158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2"/>
      <c r="DG60" s="78" t="s">
        <v>158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00" t="s">
        <v>165</v>
      </c>
      <c r="C61" s="78" t="s">
        <v>126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00" t="s">
        <v>165</v>
      </c>
      <c r="DG61" s="78" t="s">
        <v>126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1"/>
      <c r="C62" s="78" t="s">
        <v>141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1"/>
      <c r="DG62" s="78" t="s">
        <v>141</v>
      </c>
      <c r="DH62" s="5">
        <f t="shared" si="13"/>
        <v>99</v>
      </c>
      <c r="DI62" s="24">
        <v>5.03</v>
      </c>
      <c r="DJ62" s="23">
        <f t="shared" si="14"/>
        <v>497.97</v>
      </c>
      <c r="DK62" s="23">
        <f t="shared" si="15"/>
        <v>2956.7999999999997</v>
      </c>
      <c r="DL62" s="23">
        <f t="shared" si="16"/>
        <v>0</v>
      </c>
      <c r="DM62" s="23">
        <f t="shared" si="17"/>
        <v>0</v>
      </c>
      <c r="DN62" s="23">
        <f t="shared" si="18"/>
        <v>497.97</v>
      </c>
      <c r="DO62" s="23">
        <f t="shared" si="19"/>
        <v>0</v>
      </c>
      <c r="DP62" s="23">
        <f t="shared" si="20"/>
        <v>0</v>
      </c>
      <c r="DQ62" s="10">
        <v>0.3</v>
      </c>
      <c r="DR62" s="23">
        <f t="shared" si="21"/>
        <v>1.4939099999999998</v>
      </c>
      <c r="DS62" s="23">
        <f t="shared" si="22"/>
        <v>0.3</v>
      </c>
      <c r="DT62" s="23">
        <f t="shared" si="23"/>
        <v>0</v>
      </c>
      <c r="DU62" s="7">
        <v>0.1</v>
      </c>
      <c r="DV62" s="6">
        <f t="shared" si="24"/>
        <v>4.9797000000000001E-2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>
        <f t="shared" si="62"/>
        <v>0</v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>
        <f t="shared" si="59"/>
        <v>0</v>
      </c>
      <c r="FY62" s="4">
        <f t="shared" si="59"/>
        <v>0</v>
      </c>
      <c r="FZ62" s="4" t="str">
        <f t="shared" si="59"/>
        <v/>
      </c>
      <c r="GA62" s="4">
        <f t="shared" si="59"/>
        <v>0</v>
      </c>
      <c r="GB62" s="4">
        <f t="shared" si="59"/>
        <v>0</v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1"/>
      <c r="C63" s="84" t="s">
        <v>118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1"/>
      <c r="DG63" s="84" t="s">
        <v>118</v>
      </c>
      <c r="DH63" s="5">
        <f t="shared" si="13"/>
        <v>535</v>
      </c>
      <c r="DI63" s="24">
        <v>5.03</v>
      </c>
      <c r="DJ63" s="23">
        <f t="shared" si="14"/>
        <v>2691.05</v>
      </c>
      <c r="DK63" s="23">
        <f t="shared" si="15"/>
        <v>1268.4000000000001</v>
      </c>
      <c r="DL63" s="23">
        <f t="shared" si="16"/>
        <v>0</v>
      </c>
      <c r="DM63" s="23">
        <f t="shared" si="17"/>
        <v>0</v>
      </c>
      <c r="DN63" s="23">
        <f t="shared" si="18"/>
        <v>2691.05</v>
      </c>
      <c r="DO63" s="23">
        <f t="shared" si="19"/>
        <v>0</v>
      </c>
      <c r="DP63" s="23">
        <f t="shared" si="20"/>
        <v>0</v>
      </c>
      <c r="DQ63" s="10">
        <v>0.3</v>
      </c>
      <c r="DR63" s="23">
        <f t="shared" si="21"/>
        <v>8.07315</v>
      </c>
      <c r="DS63" s="23">
        <f t="shared" si="22"/>
        <v>0.3</v>
      </c>
      <c r="DT63" s="23">
        <f t="shared" si="23"/>
        <v>0.37160216272458702</v>
      </c>
      <c r="DU63" s="7">
        <v>0.1</v>
      </c>
      <c r="DV63" s="6">
        <f t="shared" si="24"/>
        <v>0.26910500000000004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1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>
        <f t="shared" si="62"/>
        <v>0</v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>
        <f t="shared" si="59"/>
        <v>0</v>
      </c>
      <c r="FY63" s="4">
        <f t="shared" si="59"/>
        <v>0</v>
      </c>
      <c r="FZ63" s="4">
        <f t="shared" si="59"/>
        <v>0</v>
      </c>
      <c r="GA63" s="4">
        <f t="shared" si="59"/>
        <v>0</v>
      </c>
      <c r="GB63" s="4">
        <f t="shared" si="59"/>
        <v>0</v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>
        <f t="shared" si="59"/>
        <v>0</v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2"/>
      <c r="C64" s="84" t="s">
        <v>166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2"/>
      <c r="DG64" s="84" t="s">
        <v>166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00" t="s">
        <v>167</v>
      </c>
      <c r="C65" s="78" t="s">
        <v>117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00" t="s">
        <v>167</v>
      </c>
      <c r="DG65" s="78" t="s">
        <v>117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3" t="s">
        <v>168</v>
      </c>
      <c r="C67" s="78" t="s">
        <v>126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3" t="s">
        <v>168</v>
      </c>
      <c r="DG67" s="78" t="s">
        <v>126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4"/>
      <c r="C68" s="78" t="s">
        <v>144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4"/>
      <c r="DG68" s="78" t="s">
        <v>144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5"/>
      <c r="C69" s="78" t="s">
        <v>160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5"/>
      <c r="DG69" s="78" t="s">
        <v>160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00" t="s">
        <v>169</v>
      </c>
      <c r="C70" s="38" t="s">
        <v>118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00" t="s">
        <v>169</v>
      </c>
      <c r="DG70" s="38" t="s">
        <v>118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1"/>
      <c r="C71" s="38" t="s">
        <v>126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1"/>
      <c r="DG71" s="38" t="s">
        <v>126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1"/>
      <c r="C72" s="38" t="s">
        <v>170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1"/>
      <c r="DG72" s="38" t="s">
        <v>170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2"/>
      <c r="C73" s="38" t="s">
        <v>171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2"/>
      <c r="DG73" s="38" t="s">
        <v>171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00" t="s">
        <v>172</v>
      </c>
      <c r="C74" s="38" t="s">
        <v>118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00" t="s">
        <v>172</v>
      </c>
      <c r="DG74" s="38" t="s">
        <v>118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1955.2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1"/>
      <c r="C75" s="38" t="s">
        <v>126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1"/>
      <c r="DG75" s="38" t="s">
        <v>126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2444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1"/>
      <c r="C76" s="38" t="s">
        <v>170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1"/>
      <c r="DG76" s="38" t="s">
        <v>170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2444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2"/>
      <c r="C77" s="38" t="s">
        <v>171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2"/>
      <c r="DG77" s="38" t="s">
        <v>171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2444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2" t="s">
        <v>173</v>
      </c>
      <c r="C78" s="38" t="s">
        <v>174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2" t="s">
        <v>173</v>
      </c>
      <c r="DG78" s="38" t="s">
        <v>174</v>
      </c>
      <c r="DH78" s="5">
        <f t="shared" si="78"/>
        <v>21</v>
      </c>
      <c r="DI78" s="39">
        <v>10</v>
      </c>
      <c r="DJ78" s="23">
        <f t="shared" si="79"/>
        <v>210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210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0.42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2.1000000000000001E-2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00" t="s">
        <v>175</v>
      </c>
      <c r="C79" s="84" t="s">
        <v>130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00" t="s">
        <v>175</v>
      </c>
      <c r="DG79" s="84" t="s">
        <v>130</v>
      </c>
      <c r="DH79" s="5">
        <f t="shared" si="78"/>
        <v>159</v>
      </c>
      <c r="DI79" s="24">
        <v>5.0599999999999996</v>
      </c>
      <c r="DJ79" s="23">
        <f t="shared" si="79"/>
        <v>804.54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804.54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2.4136199999999999</v>
      </c>
      <c r="DS79" s="23" t="str">
        <f t="shared" si="87"/>
        <v/>
      </c>
      <c r="DT79" s="23">
        <f t="shared" si="88"/>
        <v>2.4858925597235686</v>
      </c>
      <c r="DU79" s="7">
        <v>0.1</v>
      </c>
      <c r="DV79" s="6">
        <f t="shared" si="89"/>
        <v>8.0454000000000012E-2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1</v>
      </c>
      <c r="EB79" s="5">
        <f t="shared" si="90"/>
        <v>1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 t="str">
        <f t="shared" si="62"/>
        <v/>
      </c>
      <c r="FZ79" s="4">
        <f t="shared" si="62"/>
        <v>0</v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>
        <f t="shared" si="62"/>
        <v>0</v>
      </c>
      <c r="GH79" s="4">
        <f t="shared" si="91"/>
        <v>0</v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2"/>
      <c r="C80" s="78" t="s">
        <v>117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2"/>
      <c r="DG80" s="78" t="s">
        <v>117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00" t="s">
        <v>176</v>
      </c>
      <c r="C81" s="78" t="s">
        <v>126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00" t="s">
        <v>176</v>
      </c>
      <c r="DG81" s="78" t="s">
        <v>126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1"/>
      <c r="C82" s="78" t="s">
        <v>118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1"/>
      <c r="DG82" s="78" t="s">
        <v>118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2"/>
      <c r="C83" s="78" t="s">
        <v>141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2"/>
      <c r="DG83" s="78" t="s">
        <v>141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00" t="s">
        <v>177</v>
      </c>
      <c r="C84" s="78" t="s">
        <v>171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00" t="s">
        <v>177</v>
      </c>
      <c r="DG84" s="78" t="s">
        <v>171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1"/>
      <c r="C85" s="78" t="s">
        <v>126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1"/>
      <c r="DG85" s="78" t="s">
        <v>126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1"/>
      <c r="C86" s="78" t="s">
        <v>141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1"/>
      <c r="DG86" s="78" t="s">
        <v>141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2"/>
      <c r="C87" s="78" t="s">
        <v>118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2"/>
      <c r="DG87" s="78" t="s">
        <v>118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00" t="s">
        <v>178</v>
      </c>
      <c r="C88" s="78" t="s">
        <v>171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00" t="s">
        <v>178</v>
      </c>
      <c r="DG88" s="78" t="s">
        <v>171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1"/>
      <c r="C89" s="78" t="s">
        <v>126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1"/>
      <c r="DG89" s="78" t="s">
        <v>126</v>
      </c>
      <c r="DH89" s="5">
        <f t="shared" si="78"/>
        <v>560</v>
      </c>
      <c r="DI89" s="24">
        <v>5.05</v>
      </c>
      <c r="DJ89" s="23">
        <f t="shared" si="79"/>
        <v>2828</v>
      </c>
      <c r="DK89" s="23">
        <f t="shared" si="80"/>
        <v>2975.4</v>
      </c>
      <c r="DL89" s="23">
        <f t="shared" si="81"/>
        <v>0.8</v>
      </c>
      <c r="DM89" s="23">
        <f t="shared" si="82"/>
        <v>0</v>
      </c>
      <c r="DN89" s="23">
        <f t="shared" si="83"/>
        <v>2828.8</v>
      </c>
      <c r="DO89" s="23">
        <f t="shared" si="84"/>
        <v>2.8280542986425336E-2</v>
      </c>
      <c r="DP89" s="23">
        <f t="shared" si="85"/>
        <v>0</v>
      </c>
      <c r="DQ89" s="10">
        <v>0.3</v>
      </c>
      <c r="DR89" s="23">
        <f t="shared" si="86"/>
        <v>8.4863999999999997</v>
      </c>
      <c r="DS89" s="23">
        <f t="shared" si="87"/>
        <v>0.27171945701357464</v>
      </c>
      <c r="DT89" s="23">
        <f t="shared" si="88"/>
        <v>0</v>
      </c>
      <c r="DU89" s="7">
        <v>0.1</v>
      </c>
      <c r="DV89" s="6">
        <f t="shared" si="89"/>
        <v>0.28288000000000008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0.8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>
        <f t="shared" si="95"/>
        <v>0</v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1"/>
      <c r="C90" s="78" t="s">
        <v>141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1"/>
      <c r="DG90" s="78" t="s">
        <v>141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2"/>
      <c r="C91" s="78" t="s">
        <v>118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2"/>
      <c r="DG91" s="78" t="s">
        <v>118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00" t="s">
        <v>179</v>
      </c>
      <c r="C92" s="78" t="s">
        <v>117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00" t="s">
        <v>179</v>
      </c>
      <c r="DG92" s="78" t="s">
        <v>117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01"/>
      <c r="C93" s="78" t="s">
        <v>118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1"/>
      <c r="DG93" s="78" t="s">
        <v>118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01"/>
      <c r="C94" s="78" t="s">
        <v>115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1"/>
      <c r="DG94" s="78" t="s">
        <v>115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customHeight="1">
      <c r="A95" s="61">
        <v>30100028</v>
      </c>
      <c r="B95" s="101"/>
      <c r="C95" s="78" t="s">
        <v>145</v>
      </c>
      <c r="D95" s="5">
        <v>671</v>
      </c>
      <c r="E95" s="22">
        <v>5.08</v>
      </c>
      <c r="F95" s="23">
        <f t="shared" si="67"/>
        <v>3408.68</v>
      </c>
      <c r="G95" s="23">
        <f>+'[2]9'!$L$9</f>
        <v>3624</v>
      </c>
      <c r="H95" s="23">
        <f t="shared" si="92"/>
        <v>3.8</v>
      </c>
      <c r="I95" s="23">
        <f t="shared" si="93"/>
        <v>0</v>
      </c>
      <c r="J95" s="23">
        <f t="shared" si="70"/>
        <v>3412.48</v>
      </c>
      <c r="K95" s="23">
        <f t="shared" si="71"/>
        <v>0.11135596399099776</v>
      </c>
      <c r="L95" s="23">
        <f t="shared" si="72"/>
        <v>0</v>
      </c>
      <c r="M95" s="10">
        <v>1</v>
      </c>
      <c r="N95" s="23">
        <f t="shared" si="73"/>
        <v>34.1248</v>
      </c>
      <c r="O95" s="23">
        <f t="shared" si="74"/>
        <v>0.88864403600900221</v>
      </c>
      <c r="P95" s="23">
        <f t="shared" si="75"/>
        <v>0</v>
      </c>
      <c r="Q95" s="7">
        <v>0.1</v>
      </c>
      <c r="R95" s="6">
        <f t="shared" si="76"/>
        <v>0.34124800000000005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3.8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 t="str">
        <f t="shared" si="98"/>
        <v/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77"/>
        <v>0</v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1"/>
      <c r="DG95" s="78" t="s">
        <v>145</v>
      </c>
      <c r="DH95" s="5">
        <f t="shared" si="78"/>
        <v>671</v>
      </c>
      <c r="DI95" s="24">
        <v>5.08</v>
      </c>
      <c r="DJ95" s="23">
        <f t="shared" si="79"/>
        <v>3408.68</v>
      </c>
      <c r="DK95" s="23">
        <f t="shared" si="80"/>
        <v>3624</v>
      </c>
      <c r="DL95" s="23">
        <f t="shared" si="81"/>
        <v>3.8</v>
      </c>
      <c r="DM95" s="23">
        <f t="shared" si="82"/>
        <v>0</v>
      </c>
      <c r="DN95" s="23">
        <f t="shared" si="83"/>
        <v>3412.48</v>
      </c>
      <c r="DO95" s="23">
        <f t="shared" si="84"/>
        <v>0.11135596399099776</v>
      </c>
      <c r="DP95" s="23">
        <f t="shared" si="85"/>
        <v>0</v>
      </c>
      <c r="DQ95" s="10">
        <v>1</v>
      </c>
      <c r="DR95" s="23">
        <f t="shared" si="86"/>
        <v>34.1248</v>
      </c>
      <c r="DS95" s="23">
        <f t="shared" si="87"/>
        <v>0.88864403600900221</v>
      </c>
      <c r="DT95" s="23">
        <f t="shared" si="88"/>
        <v>0</v>
      </c>
      <c r="DU95" s="7">
        <v>0.1</v>
      </c>
      <c r="DV95" s="6">
        <f t="shared" si="89"/>
        <v>0.34124800000000005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3.8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>
        <f t="shared" si="99"/>
        <v>0</v>
      </c>
      <c r="FU95" s="4">
        <f t="shared" si="99"/>
        <v>0</v>
      </c>
      <c r="FV95" s="4" t="str">
        <f t="shared" si="99"/>
        <v/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1"/>
      <c r="C96" s="78" t="s">
        <v>124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1"/>
      <c r="DG96" s="78" t="s">
        <v>124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1"/>
      <c r="C97" s="78" t="s">
        <v>180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1"/>
      <c r="DG97" s="78" t="s">
        <v>180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01"/>
      <c r="C98" s="78" t="s">
        <v>141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1"/>
      <c r="DG98" s="78" t="s">
        <v>141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02"/>
      <c r="C99" s="78" t="s">
        <v>126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2"/>
      <c r="DG99" s="78" t="s">
        <v>126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00" t="s">
        <v>181</v>
      </c>
      <c r="C100" s="29" t="s">
        <v>144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00" t="s">
        <v>181</v>
      </c>
      <c r="DG100" s="29" t="s">
        <v>144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1"/>
      <c r="C101" s="78" t="s">
        <v>141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1"/>
      <c r="DG101" s="78" t="s">
        <v>141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1"/>
      <c r="C102" s="29" t="s">
        <v>182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1"/>
      <c r="DG102" s="29" t="s">
        <v>182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2"/>
      <c r="C103" s="29" t="s">
        <v>124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2"/>
      <c r="DG103" s="29" t="s">
        <v>124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00" t="s">
        <v>183</v>
      </c>
      <c r="C104" s="29" t="s">
        <v>146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00" t="s">
        <v>183</v>
      </c>
      <c r="DG104" s="29" t="s">
        <v>146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1"/>
      <c r="C105" s="29" t="s">
        <v>184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1"/>
      <c r="DG105" s="29" t="s">
        <v>184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1"/>
      <c r="C106" s="29" t="s">
        <v>185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1"/>
      <c r="DG106" s="29" t="s">
        <v>185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2"/>
      <c r="C107" s="29" t="s">
        <v>186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2"/>
      <c r="DG107" s="29" t="s">
        <v>186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00" t="s">
        <v>187</v>
      </c>
      <c r="C108" s="29" t="s">
        <v>146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00" t="s">
        <v>187</v>
      </c>
      <c r="DG108" s="29" t="s">
        <v>146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1"/>
      <c r="C109" s="29" t="s">
        <v>184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1"/>
      <c r="DG109" s="29" t="s">
        <v>184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1"/>
      <c r="C110" s="29" t="s">
        <v>185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1"/>
      <c r="DG110" s="29" t="s">
        <v>185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2"/>
      <c r="C111" s="29" t="s">
        <v>186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2"/>
      <c r="DG111" s="29" t="s">
        <v>186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00" t="s">
        <v>188</v>
      </c>
      <c r="C112" s="29" t="s">
        <v>189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00" t="s">
        <v>188</v>
      </c>
      <c r="DG112" s="29" t="s">
        <v>189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2"/>
      <c r="C113" s="29" t="s">
        <v>161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2"/>
      <c r="DG113" s="29" t="s">
        <v>161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00" t="s">
        <v>190</v>
      </c>
      <c r="C114" s="29" t="s">
        <v>166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00" t="s">
        <v>190</v>
      </c>
      <c r="DG114" s="29" t="s">
        <v>166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1"/>
      <c r="C115" s="29" t="s">
        <v>132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1"/>
      <c r="DG115" s="29" t="s">
        <v>132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2"/>
      <c r="C116" s="29" t="s">
        <v>191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2"/>
      <c r="DG116" s="29" t="s">
        <v>191</v>
      </c>
      <c r="DH116" s="5">
        <f t="shared" si="78"/>
        <v>457</v>
      </c>
      <c r="DI116" s="22">
        <v>5.05</v>
      </c>
      <c r="DJ116" s="23">
        <f t="shared" si="79"/>
        <v>2307.85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2307.85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18.462800000000001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0.23078499999999999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00" t="s">
        <v>192</v>
      </c>
      <c r="C117" s="29" t="s">
        <v>166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00" t="s">
        <v>192</v>
      </c>
      <c r="DG117" s="29" t="s">
        <v>166</v>
      </c>
      <c r="DH117" s="5">
        <f t="shared" si="78"/>
        <v>23</v>
      </c>
      <c r="DI117" s="22">
        <v>5.05</v>
      </c>
      <c r="DJ117" s="23">
        <f t="shared" si="79"/>
        <v>116.14999999999999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116.14999999999999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0.92920000000000003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1.1615E-2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>
        <f t="shared" si="111"/>
        <v>0</v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>
        <f t="shared" si="111"/>
        <v>0</v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>
        <f t="shared" si="111"/>
        <v>0</v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1"/>
      <c r="C118" s="29" t="s">
        <v>144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1"/>
      <c r="DG118" s="29" t="s">
        <v>144</v>
      </c>
      <c r="DH118" s="5">
        <f t="shared" si="78"/>
        <v>168</v>
      </c>
      <c r="DI118" s="22">
        <v>5.5</v>
      </c>
      <c r="DJ118" s="23">
        <f t="shared" si="79"/>
        <v>924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924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7.3920000000000003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9.240000000000001E-2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2"/>
      <c r="C119" s="29" t="s">
        <v>191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2"/>
      <c r="DG119" s="29" t="s">
        <v>191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00" t="s">
        <v>193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00" t="s">
        <v>193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1"/>
      <c r="C121" s="29" t="s">
        <v>194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1"/>
      <c r="DG121" s="29" t="s">
        <v>194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2"/>
      <c r="C122" s="29" t="s">
        <v>123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2"/>
      <c r="DG122" s="29" t="s">
        <v>123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00" t="s">
        <v>195</v>
      </c>
      <c r="C123" s="29" t="s">
        <v>150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00" t="s">
        <v>195</v>
      </c>
      <c r="DG123" s="29" t="s">
        <v>150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1"/>
      <c r="C124" s="29" t="s">
        <v>124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1"/>
      <c r="DG124" s="29" t="s">
        <v>124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1"/>
      <c r="C125" s="29" t="s">
        <v>166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1"/>
      <c r="DG125" s="29" t="s">
        <v>166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2"/>
      <c r="C126" s="29" t="s">
        <v>196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2"/>
      <c r="DG126" s="29" t="s">
        <v>196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00" t="s">
        <v>197</v>
      </c>
      <c r="C127" s="29" t="s">
        <v>198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00" t="s">
        <v>197</v>
      </c>
      <c r="DG127" s="29" t="s">
        <v>198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1"/>
      <c r="C128" s="29" t="s">
        <v>199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1"/>
      <c r="DG128" s="29" t="s">
        <v>199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1"/>
      <c r="C129" s="29" t="s">
        <v>133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1"/>
      <c r="DG129" s="29" t="s">
        <v>133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2"/>
      <c r="C130" s="29" t="s">
        <v>196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2"/>
      <c r="DG130" s="29" t="s">
        <v>196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00" t="s">
        <v>200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00" t="s">
        <v>200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1"/>
      <c r="C132" s="29" t="s">
        <v>194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1"/>
      <c r="DG132" s="29" t="s">
        <v>194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2"/>
      <c r="C133" s="29" t="s">
        <v>123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2"/>
      <c r="DG133" s="29" t="s">
        <v>123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00" t="s">
        <v>201</v>
      </c>
      <c r="C134" s="29" t="s">
        <v>144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00" t="s">
        <v>201</v>
      </c>
      <c r="DG134" s="29" t="s">
        <v>144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2"/>
      <c r="C135" s="29" t="s">
        <v>124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2"/>
      <c r="DG135" s="29" t="s">
        <v>124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00" t="s">
        <v>202</v>
      </c>
      <c r="C136" s="29" t="s">
        <v>123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00" t="s">
        <v>202</v>
      </c>
      <c r="DG136" s="29" t="s">
        <v>123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1"/>
      <c r="C137" s="29" t="s">
        <v>112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1"/>
      <c r="DG137" s="29" t="s">
        <v>112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1"/>
      <c r="C138" s="29" t="s">
        <v>144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1"/>
      <c r="DG138" s="29" t="s">
        <v>144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2"/>
      <c r="C139" s="29" t="s">
        <v>203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2"/>
      <c r="DG139" s="29" t="s">
        <v>203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204</v>
      </c>
      <c r="C140" s="30" t="s">
        <v>205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204</v>
      </c>
      <c r="DG140" s="30" t="s">
        <v>205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206</v>
      </c>
      <c r="C141" s="30" t="s">
        <v>207</v>
      </c>
      <c r="D141" s="5">
        <v>157</v>
      </c>
      <c r="E141" s="22">
        <v>7.69</v>
      </c>
      <c r="F141" s="23">
        <f t="shared" si="124"/>
        <v>1207.3300000000002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1207.3300000000002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2.4146600000000005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0.12073300000000002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206</v>
      </c>
      <c r="DG141" s="30" t="s">
        <v>207</v>
      </c>
      <c r="DH141" s="5">
        <f t="shared" si="132"/>
        <v>157</v>
      </c>
      <c r="DI141" s="24">
        <v>7.69</v>
      </c>
      <c r="DJ141" s="23">
        <f t="shared" si="133"/>
        <v>1207.3300000000002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1207.3300000000002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2.4146600000000005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0.12073300000000002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208</v>
      </c>
      <c r="C142" s="30" t="s">
        <v>209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208</v>
      </c>
      <c r="DG142" s="30" t="s">
        <v>209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customHeight="1">
      <c r="A143" s="61">
        <v>30700013</v>
      </c>
      <c r="B143" s="30" t="s">
        <v>210</v>
      </c>
      <c r="C143" s="30" t="s">
        <v>211</v>
      </c>
      <c r="D143" s="5">
        <v>107</v>
      </c>
      <c r="E143" s="22">
        <v>3.5</v>
      </c>
      <c r="F143" s="23">
        <f t="shared" si="124"/>
        <v>374.5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374.5</v>
      </c>
      <c r="K143" s="23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0.74900000000000011</v>
      </c>
      <c r="O143" s="23">
        <f t="shared" si="129"/>
        <v>0.2</v>
      </c>
      <c r="P143" s="23">
        <f t="shared" si="130"/>
        <v>0</v>
      </c>
      <c r="Q143" s="7">
        <v>0.1</v>
      </c>
      <c r="R143" s="6">
        <f t="shared" si="131"/>
        <v>3.7450000000000004E-2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20"/>
        <v>0</v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>
        <f t="shared" si="120"/>
        <v>0</v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>
        <f t="shared" si="120"/>
        <v>0</v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210</v>
      </c>
      <c r="DG143" s="30" t="s">
        <v>211</v>
      </c>
      <c r="DH143" s="5">
        <f t="shared" si="132"/>
        <v>107</v>
      </c>
      <c r="DI143" s="24">
        <v>3.5</v>
      </c>
      <c r="DJ143" s="23">
        <f t="shared" si="133"/>
        <v>374.5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374.5</v>
      </c>
      <c r="DO143" s="23">
        <f t="shared" si="138"/>
        <v>0</v>
      </c>
      <c r="DP143" s="23" t="str">
        <f t="shared" si="139"/>
        <v/>
      </c>
      <c r="DQ143" s="3">
        <v>0.2</v>
      </c>
      <c r="DR143" s="23">
        <f t="shared" si="140"/>
        <v>0.74900000000000011</v>
      </c>
      <c r="DS143" s="23" t="str">
        <f t="shared" si="141"/>
        <v/>
      </c>
      <c r="DT143" s="23">
        <f t="shared" si="142"/>
        <v>0</v>
      </c>
      <c r="DU143" s="7">
        <v>0.1</v>
      </c>
      <c r="DV143" s="6">
        <f t="shared" si="143"/>
        <v>3.7450000000000004E-2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>
        <f t="shared" si="121"/>
        <v>0</v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>
        <f t="shared" si="121"/>
        <v>0</v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>
        <f t="shared" si="121"/>
        <v>0</v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212</v>
      </c>
      <c r="C144" s="30" t="s">
        <v>213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212</v>
      </c>
      <c r="DG144" s="30" t="s">
        <v>213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214</v>
      </c>
      <c r="C145" s="30" t="s">
        <v>213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214</v>
      </c>
      <c r="DG145" s="30" t="s">
        <v>213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215</v>
      </c>
      <c r="C146" s="30" t="s">
        <v>213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215</v>
      </c>
      <c r="DG146" s="30" t="s">
        <v>213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216</v>
      </c>
      <c r="C147" s="30" t="s">
        <v>217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216</v>
      </c>
      <c r="DG147" s="30" t="s">
        <v>217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218</v>
      </c>
      <c r="C148" s="30" t="s">
        <v>219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218</v>
      </c>
      <c r="DG148" s="30" t="s">
        <v>219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220</v>
      </c>
      <c r="C149" s="30" t="s">
        <v>219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220</v>
      </c>
      <c r="DG149" s="30" t="s">
        <v>219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3" t="s">
        <v>221</v>
      </c>
      <c r="C150" s="29" t="s">
        <v>222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3" t="s">
        <v>221</v>
      </c>
      <c r="DG150" s="29" t="s">
        <v>222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3" t="s">
        <v>223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3" t="s">
        <v>223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3367</v>
      </c>
      <c r="E152" s="43"/>
      <c r="F152" s="44">
        <f>SUM(F4:F151)</f>
        <v>17223.47</v>
      </c>
      <c r="G152" s="44">
        <f t="shared" ref="G152:J152" si="155">SUM(G4:G151)</f>
        <v>14874.23</v>
      </c>
      <c r="H152" s="44">
        <f t="shared" si="155"/>
        <v>11.8</v>
      </c>
      <c r="I152" s="44">
        <f t="shared" si="155"/>
        <v>0</v>
      </c>
      <c r="J152" s="44">
        <f t="shared" si="155"/>
        <v>17235.27</v>
      </c>
      <c r="K152" s="44">
        <f>IF(ISERROR(H152/J152*100),"0",(H152/J152*100))</f>
        <v>6.8464259625755794E-2</v>
      </c>
      <c r="L152" s="44">
        <f>IF(ISERROR(I152/G152*100),"0",(I152/G152*100))</f>
        <v>0</v>
      </c>
      <c r="M152" s="45">
        <f>IF(ISERROR(N152/J152*100),"",(N152/J152*100))</f>
        <v>0.4138044834806765</v>
      </c>
      <c r="N152" s="44">
        <f>SUM(N4:N151)</f>
        <v>71.320319999999995</v>
      </c>
      <c r="O152" s="44">
        <f>IF(ISERROR(M152-K152-L152),"0",(M152-K152-L152))</f>
        <v>0.34534022385492069</v>
      </c>
      <c r="P152" s="44">
        <f>(S152+T152+U152+V152+W152+X152+Y152+Z152+AA152)/J152*1000</f>
        <v>0</v>
      </c>
      <c r="Q152" s="46">
        <f>IF(ISERROR(R152/J152*1000),"",(R152/J152*1000))</f>
        <v>9.7496035745305978E-2</v>
      </c>
      <c r="R152" s="44">
        <f>SUM(R4:R151)</f>
        <v>1.6803705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8</v>
      </c>
      <c r="AD152" s="44">
        <f t="shared" si="156"/>
        <v>3.8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4.6416447203902228E-2</v>
      </c>
      <c r="BR152" s="47">
        <f t="shared" si="157"/>
        <v>2.2047812421853559E-2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6162</v>
      </c>
      <c r="DI152" s="40"/>
      <c r="DJ152" s="40">
        <f>SUM(DJ4:DJ151)</f>
        <v>31514.41</v>
      </c>
      <c r="DK152" s="40">
        <f>SUM(DK4:DK151)</f>
        <v>35202.03</v>
      </c>
      <c r="DL152" s="40">
        <f t="shared" ref="DL152:DN152" si="172">SUM(DL4:DL151)</f>
        <v>27.8</v>
      </c>
      <c r="DM152" s="40">
        <f t="shared" si="172"/>
        <v>0</v>
      </c>
      <c r="DN152" s="40">
        <f t="shared" si="172"/>
        <v>31542.21</v>
      </c>
      <c r="DO152" s="40">
        <f>IF(ISERROR(DL152/DN152*100),"",(DL152/DN152*100))</f>
        <v>8.8135866193269269E-2</v>
      </c>
      <c r="DP152" s="40">
        <f>IF(ISERROR(DM152/DK152*100),"",(DM152/DK152*100))</f>
        <v>0</v>
      </c>
      <c r="DQ152" s="41">
        <f>IF(ISERROR(DR152/DN152*100),"",(DR152/DN152*100))</f>
        <v>0.46438553290971041</v>
      </c>
      <c r="DR152" s="40">
        <f>SUM(DR4:DR151)</f>
        <v>146.47745999999998</v>
      </c>
      <c r="DS152" s="40">
        <f>IF(ISERROR(DQ152-DO152-DP152),"",(DQ152-DO152-DP152))</f>
        <v>0.37624966671644111</v>
      </c>
      <c r="DT152" s="40">
        <f t="shared" si="142"/>
        <v>0.12681419596153853</v>
      </c>
      <c r="DU152" s="42">
        <f>IF(ISERROR(DV152/DN152*1000),"",(DV152/DN152*1000))</f>
        <v>0.12352909006692939</v>
      </c>
      <c r="DV152" s="40">
        <f>SUM(DV4:DV151)</f>
        <v>3.8963805000000002</v>
      </c>
      <c r="DW152" s="40">
        <f>SUM(DW4:DW151)</f>
        <v>1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2</v>
      </c>
      <c r="EB152" s="40">
        <f t="shared" si="173"/>
        <v>1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2.5</v>
      </c>
      <c r="EG152" s="40">
        <f t="shared" si="173"/>
        <v>12.5</v>
      </c>
      <c r="EH152" s="40">
        <f t="shared" si="173"/>
        <v>3.8</v>
      </c>
      <c r="EI152" s="40">
        <f t="shared" si="173"/>
        <v>0</v>
      </c>
      <c r="EJ152" s="40">
        <f t="shared" si="173"/>
        <v>0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0.7</v>
      </c>
      <c r="EO152" s="40">
        <f t="shared" si="173"/>
        <v>0</v>
      </c>
      <c r="EP152" s="40">
        <f t="shared" si="173"/>
        <v>8.3000000000000007</v>
      </c>
      <c r="EQ152" s="40">
        <f t="shared" si="173"/>
        <v>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7.9258872475961566E-3</v>
      </c>
      <c r="FU152" s="45">
        <f t="shared" si="153"/>
        <v>14182.648381294965</v>
      </c>
      <c r="FV152" s="45" t="str">
        <f t="shared" si="153"/>
        <v/>
      </c>
      <c r="FW152" s="45">
        <f t="shared" si="153"/>
        <v>0</v>
      </c>
      <c r="FX152" s="45">
        <f t="shared" si="153"/>
        <v>0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17.965391213717446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>
        <f t="shared" si="151"/>
        <v>0</v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 t="str">
        <f t="shared" si="149"/>
        <v/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>
        <f t="shared" si="149"/>
        <v>0</v>
      </c>
      <c r="GW152" s="45" t="str">
        <f t="shared" si="149"/>
        <v/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4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224</v>
      </c>
      <c r="B156" s="125"/>
      <c r="C156" s="125"/>
      <c r="D156" s="125"/>
      <c r="BN156" t="s">
        <v>59</v>
      </c>
      <c r="DW156" s="34" t="s">
        <v>12</v>
      </c>
      <c r="DX156" s="73">
        <f>+DW152</f>
        <v>1</v>
      </c>
      <c r="DY156" s="56">
        <f>+DX156/DW153</f>
        <v>0.25</v>
      </c>
      <c r="EA156" s="74" t="s">
        <v>225</v>
      </c>
      <c r="EB156" s="74" t="s">
        <v>226</v>
      </c>
      <c r="EC156" s="74" t="s">
        <v>227</v>
      </c>
      <c r="ED156" s="74" t="s">
        <v>228</v>
      </c>
      <c r="EE156" s="74" t="s">
        <v>229</v>
      </c>
      <c r="EF156" s="74" t="s">
        <v>230</v>
      </c>
    </row>
    <row r="157" spans="1:215" s="33" customFormat="1" ht="26.25" customHeight="1">
      <c r="A157" s="126" t="s">
        <v>60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61</v>
      </c>
      <c r="G157" s="119" t="s">
        <v>68</v>
      </c>
      <c r="H157" s="121" t="s">
        <v>69</v>
      </c>
      <c r="I157" s="121" t="s">
        <v>62</v>
      </c>
      <c r="J157" s="121" t="s">
        <v>4</v>
      </c>
      <c r="K157" s="123" t="s">
        <v>63</v>
      </c>
      <c r="L157" s="135" t="s">
        <v>70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64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71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65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72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231</v>
      </c>
      <c r="ED157" s="23">
        <f>+DN152</f>
        <v>31542.21</v>
      </c>
      <c r="EE157" s="23">
        <f>+EG152</f>
        <v>12.5</v>
      </c>
      <c r="EF157" s="60">
        <f>+EE157/ED157</f>
        <v>3.9629436237980791E-4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66</v>
      </c>
      <c r="V158" s="34" t="s">
        <v>73</v>
      </c>
      <c r="W158" s="34" t="s">
        <v>74</v>
      </c>
      <c r="X158" s="34" t="s">
        <v>75</v>
      </c>
      <c r="Y158" s="34" t="s">
        <v>76</v>
      </c>
      <c r="Z158" s="34" t="s">
        <v>77</v>
      </c>
      <c r="AA158" s="34" t="s">
        <v>78</v>
      </c>
      <c r="AB158" s="35" t="s">
        <v>79</v>
      </c>
      <c r="AC158" s="25" t="s">
        <v>80</v>
      </c>
      <c r="AD158" s="25" t="s">
        <v>81</v>
      </c>
      <c r="AE158" s="25" t="s">
        <v>82</v>
      </c>
      <c r="AF158" s="35" t="s">
        <v>83</v>
      </c>
      <c r="AG158" s="25" t="s">
        <v>84</v>
      </c>
      <c r="AH158" s="25" t="s">
        <v>85</v>
      </c>
      <c r="AI158" s="35" t="s">
        <v>86</v>
      </c>
      <c r="AJ158" s="35" t="s">
        <v>87</v>
      </c>
      <c r="AK158" s="35" t="s">
        <v>88</v>
      </c>
      <c r="AL158" s="26" t="s">
        <v>89</v>
      </c>
      <c r="AM158" s="25" t="s">
        <v>90</v>
      </c>
      <c r="AN158" s="25" t="s">
        <v>91</v>
      </c>
      <c r="AO158" s="25" t="s">
        <v>92</v>
      </c>
      <c r="AP158" s="35" t="s">
        <v>93</v>
      </c>
      <c r="AQ158" s="36" t="s">
        <v>94</v>
      </c>
      <c r="AR158" s="35" t="s">
        <v>95</v>
      </c>
      <c r="AS158" s="35" t="s">
        <v>96</v>
      </c>
      <c r="AT158" s="35" t="s">
        <v>97</v>
      </c>
      <c r="AU158" s="35" t="s">
        <v>98</v>
      </c>
      <c r="AV158" s="25" t="s">
        <v>99</v>
      </c>
      <c r="AW158" s="25" t="s">
        <v>100</v>
      </c>
      <c r="AX158" s="25" t="s">
        <v>101</v>
      </c>
      <c r="AY158" s="25" t="s">
        <v>102</v>
      </c>
      <c r="AZ158" s="25" t="s">
        <v>103</v>
      </c>
      <c r="BA158" s="25" t="s">
        <v>104</v>
      </c>
      <c r="BB158" s="27" t="s">
        <v>80</v>
      </c>
      <c r="BC158" s="37" t="s">
        <v>81</v>
      </c>
      <c r="BD158" s="37" t="s">
        <v>82</v>
      </c>
      <c r="BE158" s="37" t="s">
        <v>105</v>
      </c>
      <c r="BF158" s="37" t="s">
        <v>91</v>
      </c>
      <c r="BG158" s="37" t="s">
        <v>83</v>
      </c>
      <c r="BH158" s="37" t="s">
        <v>85</v>
      </c>
      <c r="BI158" s="37" t="s">
        <v>106</v>
      </c>
      <c r="BJ158" s="37" t="s">
        <v>87</v>
      </c>
      <c r="BK158" s="37" t="s">
        <v>107</v>
      </c>
      <c r="BL158" s="37" t="s">
        <v>108</v>
      </c>
      <c r="BM158" s="37" t="s">
        <v>84</v>
      </c>
      <c r="BN158" s="37" t="s">
        <v>109</v>
      </c>
      <c r="BO158" s="37" t="s">
        <v>96</v>
      </c>
      <c r="BP158" s="35" t="s">
        <v>79</v>
      </c>
      <c r="BQ158" s="25" t="s">
        <v>80</v>
      </c>
      <c r="BR158" s="25" t="s">
        <v>81</v>
      </c>
      <c r="BS158" s="25" t="s">
        <v>82</v>
      </c>
      <c r="BT158" s="35" t="s">
        <v>83</v>
      </c>
      <c r="BU158" s="25" t="s">
        <v>84</v>
      </c>
      <c r="BV158" s="25" t="s">
        <v>85</v>
      </c>
      <c r="BW158" s="35" t="s">
        <v>86</v>
      </c>
      <c r="BX158" s="35" t="s">
        <v>87</v>
      </c>
      <c r="BY158" s="35" t="s">
        <v>88</v>
      </c>
      <c r="BZ158" s="26" t="s">
        <v>89</v>
      </c>
      <c r="CA158" s="25" t="s">
        <v>90</v>
      </c>
      <c r="CB158" s="25" t="s">
        <v>91</v>
      </c>
      <c r="CC158" s="25" t="s">
        <v>92</v>
      </c>
      <c r="CD158" s="35" t="s">
        <v>93</v>
      </c>
      <c r="CE158" s="36" t="s">
        <v>94</v>
      </c>
      <c r="CF158" s="35" t="s">
        <v>95</v>
      </c>
      <c r="CG158" s="35" t="s">
        <v>96</v>
      </c>
      <c r="CH158" s="35" t="s">
        <v>97</v>
      </c>
      <c r="CI158" s="35" t="s">
        <v>98</v>
      </c>
      <c r="CJ158" s="25" t="s">
        <v>99</v>
      </c>
      <c r="CK158" s="25" t="s">
        <v>100</v>
      </c>
      <c r="CL158" s="25" t="s">
        <v>101</v>
      </c>
      <c r="CM158" s="25" t="s">
        <v>102</v>
      </c>
      <c r="CN158" s="25" t="s">
        <v>103</v>
      </c>
      <c r="CO158" s="25" t="s">
        <v>104</v>
      </c>
      <c r="CP158" s="27" t="s">
        <v>80</v>
      </c>
      <c r="CQ158" s="37" t="s">
        <v>81</v>
      </c>
      <c r="CR158" s="37" t="s">
        <v>82</v>
      </c>
      <c r="CS158" s="37" t="s">
        <v>105</v>
      </c>
      <c r="CT158" s="37" t="s">
        <v>91</v>
      </c>
      <c r="CU158" s="37" t="s">
        <v>83</v>
      </c>
      <c r="CV158" s="37" t="s">
        <v>85</v>
      </c>
      <c r="CW158" s="37" t="s">
        <v>106</v>
      </c>
      <c r="CX158" s="37" t="s">
        <v>87</v>
      </c>
      <c r="CY158" s="37" t="s">
        <v>107</v>
      </c>
      <c r="CZ158" s="37" t="s">
        <v>108</v>
      </c>
      <c r="DA158" s="37" t="s">
        <v>84</v>
      </c>
      <c r="DB158" s="37" t="s">
        <v>109</v>
      </c>
      <c r="DC158" s="37" t="s">
        <v>96</v>
      </c>
      <c r="DW158" s="34" t="s">
        <v>46</v>
      </c>
      <c r="DX158" s="73">
        <f>+EA152</f>
        <v>2</v>
      </c>
      <c r="DY158" s="56">
        <f>+DX158/DW153</f>
        <v>0.5</v>
      </c>
      <c r="EA158" s="59">
        <v>2</v>
      </c>
      <c r="EB158" s="59" t="s">
        <v>49</v>
      </c>
      <c r="EC158" s="74" t="s">
        <v>232</v>
      </c>
      <c r="ED158" s="23">
        <f>+DN25+DN41+DN47+DN52+DN56+DN58+DN60</f>
        <v>0</v>
      </c>
      <c r="EE158" s="23">
        <f>+EJ152</f>
        <v>0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10" t="s">
        <v>111</v>
      </c>
      <c r="C159" s="79" t="s">
        <v>112</v>
      </c>
      <c r="D159" s="80"/>
      <c r="E159" s="62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233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55</v>
      </c>
      <c r="ED159" s="23">
        <f>+DN26+DN27+DN46+DN47+DN48+DN49</f>
        <v>3926.5799999999995</v>
      </c>
      <c r="EE159" s="23">
        <f>+EN152+EO152</f>
        <v>0.7</v>
      </c>
      <c r="EF159" s="60">
        <f t="shared" ref="EF159:EF163" si="185">+EE159/ED159</f>
        <v>1.7827218597354442E-4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113</v>
      </c>
      <c r="D160" s="80"/>
      <c r="E160" s="62">
        <v>5.03</v>
      </c>
      <c r="F160" s="23">
        <f t="shared" si="174"/>
        <v>0</v>
      </c>
      <c r="G160" s="81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0.25</v>
      </c>
      <c r="DZ160" s="1"/>
      <c r="EA160" s="59">
        <v>4</v>
      </c>
      <c r="EB160" s="59" t="s">
        <v>51</v>
      </c>
      <c r="EC160" s="74" t="s">
        <v>234</v>
      </c>
      <c r="ED160" s="23">
        <f>+DN52+DN53+DN54+DN55+DN56+DN57+DN58+DN59+DN60</f>
        <v>0</v>
      </c>
      <c r="EE160" s="23">
        <f>+EQ152</f>
        <v>0</v>
      </c>
      <c r="EF160" s="60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114</v>
      </c>
      <c r="C161" s="78" t="s">
        <v>115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4</v>
      </c>
      <c r="DY161" s="56">
        <f>+DX161/DW153</f>
        <v>1</v>
      </c>
      <c r="EA161" s="59">
        <v>5</v>
      </c>
      <c r="EB161" s="59" t="s">
        <v>52</v>
      </c>
      <c r="EC161" s="74" t="s">
        <v>231</v>
      </c>
      <c r="ED161" s="23">
        <f>+DN152</f>
        <v>31542.21</v>
      </c>
      <c r="EE161" s="23">
        <f>+EF152</f>
        <v>2.5</v>
      </c>
      <c r="EF161" s="60">
        <f t="shared" si="185"/>
        <v>7.9258872475961573E-5</v>
      </c>
    </row>
    <row r="162" spans="1:136" s="1" customFormat="1" ht="15.75" hidden="1" customHeight="1">
      <c r="A162" s="61">
        <v>30100014</v>
      </c>
      <c r="B162" s="101"/>
      <c r="C162" s="78" t="s">
        <v>117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56</v>
      </c>
      <c r="EC162" s="74" t="s">
        <v>231</v>
      </c>
      <c r="ED162" s="23">
        <f>+DN152</f>
        <v>31542.21</v>
      </c>
      <c r="EE162" s="23">
        <f>+DL152-EE157-EE158-EE159-EE160-EE161</f>
        <v>12.100000000000001</v>
      </c>
      <c r="EF162" s="60">
        <f>+EE162/ED162</f>
        <v>3.8361294278365407E-4</v>
      </c>
    </row>
    <row r="163" spans="1:136" s="1" customFormat="1" ht="15.75" hidden="1" customHeight="1">
      <c r="A163" s="61">
        <v>30100010</v>
      </c>
      <c r="B163" s="101"/>
      <c r="C163" s="78" t="s">
        <v>118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3" t="s">
        <v>57</v>
      </c>
      <c r="EC163" s="144"/>
      <c r="ED163" s="23">
        <f>+DN152</f>
        <v>31542.21</v>
      </c>
      <c r="EE163" s="23">
        <f>+DL152</f>
        <v>27.8</v>
      </c>
      <c r="EF163" s="60">
        <f t="shared" si="185"/>
        <v>8.8135866193269274E-4</v>
      </c>
    </row>
    <row r="164" spans="1:136" s="1" customFormat="1" ht="15.75" hidden="1" customHeight="1">
      <c r="A164" s="61">
        <v>30100013</v>
      </c>
      <c r="B164" s="101"/>
      <c r="C164" s="78" t="s">
        <v>119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2"/>
      <c r="C165" s="78" t="s">
        <v>120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00" t="s">
        <v>121</v>
      </c>
      <c r="C166" s="78" t="s">
        <v>122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01"/>
      <c r="C167" s="78" t="s">
        <v>123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02"/>
      <c r="C168" s="78" t="s">
        <v>124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6" t="s">
        <v>125</v>
      </c>
      <c r="C169" s="78" t="s">
        <v>120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6"/>
      <c r="C170" s="78" t="s">
        <v>126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6"/>
      <c r="C171" s="78" t="s">
        <v>127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6"/>
      <c r="C172" s="78" t="s">
        <v>128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00" t="s">
        <v>129</v>
      </c>
      <c r="C173" s="78" t="s">
        <v>128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01"/>
      <c r="C174" s="78" t="s">
        <v>130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02"/>
      <c r="C175" s="78" t="s">
        <v>118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00" t="s">
        <v>131</v>
      </c>
      <c r="C176" s="78" t="s">
        <v>132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01"/>
      <c r="C177" s="78" t="s">
        <v>133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01"/>
      <c r="C178" s="78" t="s">
        <v>134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02"/>
      <c r="C179" s="78" t="s">
        <v>113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4" t="s">
        <v>135</v>
      </c>
      <c r="C180" s="78" t="s">
        <v>136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06" t="s">
        <v>137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06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7" t="s">
        <v>138</v>
      </c>
      <c r="C183" s="78" t="s">
        <v>139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8"/>
      <c r="C184" s="78" t="s">
        <v>118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8"/>
      <c r="C185" s="78" t="s">
        <v>130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9"/>
      <c r="C186" s="78" t="s">
        <v>128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00" t="s">
        <v>140</v>
      </c>
      <c r="C187" s="78" t="s">
        <v>119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01"/>
      <c r="C188" s="78" t="s">
        <v>115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01"/>
      <c r="C189" s="78" t="s">
        <v>130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02"/>
      <c r="C190" s="78" t="s">
        <v>141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00" t="s">
        <v>142</v>
      </c>
      <c r="C191" s="78" t="s">
        <v>143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1"/>
      <c r="C192" s="78" t="s">
        <v>124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1"/>
      <c r="C193" s="78" t="s">
        <v>144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1"/>
      <c r="C194" s="78" t="s">
        <v>145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2"/>
      <c r="C195" s="78" t="s">
        <v>146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00" t="s">
        <v>147</v>
      </c>
      <c r="C196" s="78" t="s">
        <v>126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02"/>
      <c r="C197" s="78" t="s">
        <v>148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2" t="s">
        <v>149</v>
      </c>
      <c r="C198" s="78" t="s">
        <v>150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00" t="s">
        <v>151</v>
      </c>
      <c r="C199" s="78" t="s">
        <v>152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01"/>
      <c r="C200" s="78" t="s">
        <v>128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00" t="s">
        <v>153</v>
      </c>
      <c r="C201" s="78" t="s">
        <v>128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02"/>
      <c r="C202" s="78" t="s">
        <v>126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5.75" hidden="1" customHeight="1">
      <c r="A203" s="61">
        <v>30100001</v>
      </c>
      <c r="B203" s="101" t="s">
        <v>154</v>
      </c>
      <c r="C203" s="78" t="s">
        <v>141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1">
        <v>30100002</v>
      </c>
      <c r="B204" s="102"/>
      <c r="C204" s="78" t="s">
        <v>155</v>
      </c>
      <c r="D204" s="5">
        <v>773</v>
      </c>
      <c r="E204" s="22">
        <v>5.0599999999999996</v>
      </c>
      <c r="F204" s="23">
        <f t="shared" si="174"/>
        <v>3911.3799999999997</v>
      </c>
      <c r="G204" s="23">
        <f>+'[2]9'!$L$90</f>
        <v>3840</v>
      </c>
      <c r="H204" s="23">
        <f t="shared" si="186"/>
        <v>15.2</v>
      </c>
      <c r="I204" s="23">
        <f t="shared" si="187"/>
        <v>0</v>
      </c>
      <c r="J204" s="23">
        <f t="shared" si="177"/>
        <v>3926.5799999999995</v>
      </c>
      <c r="K204" s="23">
        <f t="shared" si="178"/>
        <v>0.38710531811398219</v>
      </c>
      <c r="L204" s="23">
        <f t="shared" si="179"/>
        <v>0</v>
      </c>
      <c r="M204" s="10">
        <v>0.7</v>
      </c>
      <c r="N204" s="23">
        <f t="shared" si="188"/>
        <v>27.486059999999995</v>
      </c>
      <c r="O204" s="23">
        <f t="shared" si="189"/>
        <v>0.31289468188601777</v>
      </c>
      <c r="P204" s="23">
        <f t="shared" si="180"/>
        <v>0.25467455139077777</v>
      </c>
      <c r="Q204" s="7">
        <v>0.3</v>
      </c>
      <c r="R204" s="6">
        <f t="shared" si="181"/>
        <v>1.1779739999999996</v>
      </c>
      <c r="S204" s="5">
        <v>1</v>
      </c>
      <c r="T204" s="5"/>
      <c r="U204" s="5"/>
      <c r="V204" s="5"/>
      <c r="W204" s="5"/>
      <c r="X204" s="5"/>
      <c r="Y204" s="5"/>
      <c r="Z204" s="5"/>
      <c r="AA204" s="5"/>
      <c r="AB204" s="4">
        <v>2.5</v>
      </c>
      <c r="AC204" s="4">
        <v>4.5</v>
      </c>
      <c r="AD204" s="4"/>
      <c r="AE204" s="4"/>
      <c r="AF204" s="4"/>
      <c r="AG204" s="4"/>
      <c r="AH204" s="4"/>
      <c r="AI204" s="4"/>
      <c r="AJ204" s="4">
        <v>0.7</v>
      </c>
      <c r="AK204" s="4"/>
      <c r="AL204" s="4">
        <v>7.5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6.3668637847694443E-2</v>
      </c>
      <c r="BQ204" s="4">
        <f t="shared" si="194"/>
        <v>1162.4743421052631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59.424061991181489</v>
      </c>
      <c r="BY204" s="4">
        <f t="shared" si="194"/>
        <v>0</v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>
        <f t="shared" si="193"/>
        <v>0</v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>
        <f t="shared" si="193"/>
        <v>0</v>
      </c>
      <c r="CQ204" s="4" t="str">
        <f t="shared" si="193"/>
        <v/>
      </c>
      <c r="CR204" s="4">
        <f t="shared" si="193"/>
        <v>0</v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01" t="s">
        <v>156</v>
      </c>
      <c r="C205" s="78" t="s">
        <v>117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00" t="s">
        <v>157</v>
      </c>
      <c r="C207" s="78" t="s">
        <v>158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1">
        <v>30200005</v>
      </c>
      <c r="B208" s="102"/>
      <c r="C208" s="78" t="s">
        <v>152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00" t="s">
        <v>159</v>
      </c>
      <c r="C209" s="78" t="s">
        <v>160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2"/>
      <c r="C210" s="78" t="s">
        <v>161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4" t="s">
        <v>162</v>
      </c>
      <c r="C211" s="78" t="s">
        <v>158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00" t="s">
        <v>163</v>
      </c>
      <c r="C212" s="78" t="s">
        <v>152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2"/>
      <c r="C213" s="78" t="s">
        <v>158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00" t="s">
        <v>164</v>
      </c>
      <c r="C214" s="78" t="s">
        <v>152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158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165</v>
      </c>
      <c r="C216" s="78" t="s">
        <v>126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1">
        <v>30400011</v>
      </c>
      <c r="B217" s="101"/>
      <c r="C217" s="78" t="s">
        <v>141</v>
      </c>
      <c r="D217" s="5">
        <v>99</v>
      </c>
      <c r="E217" s="22">
        <v>5.03</v>
      </c>
      <c r="F217" s="23">
        <f t="shared" si="174"/>
        <v>497.97</v>
      </c>
      <c r="G217" s="23">
        <f>+'[2]9'!$L$62</f>
        <v>2956.7999999999997</v>
      </c>
      <c r="H217" s="23">
        <f t="shared" si="186"/>
        <v>0</v>
      </c>
      <c r="I217" s="23">
        <f t="shared" si="187"/>
        <v>0</v>
      </c>
      <c r="J217" s="23">
        <f t="shared" si="177"/>
        <v>497.97</v>
      </c>
      <c r="K217" s="23">
        <f t="shared" si="178"/>
        <v>0</v>
      </c>
      <c r="L217" s="23">
        <f t="shared" si="179"/>
        <v>0</v>
      </c>
      <c r="M217" s="10">
        <v>0.3</v>
      </c>
      <c r="N217" s="23">
        <f t="shared" si="188"/>
        <v>1.4939099999999998</v>
      </c>
      <c r="O217" s="23">
        <f t="shared" si="189"/>
        <v>0.3</v>
      </c>
      <c r="P217" s="23">
        <f t="shared" si="180"/>
        <v>0</v>
      </c>
      <c r="Q217" s="7">
        <v>0.1</v>
      </c>
      <c r="R217" s="6">
        <f t="shared" si="181"/>
        <v>4.9797000000000001E-2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61">
        <v>30400010</v>
      </c>
      <c r="B218" s="101"/>
      <c r="C218" s="84" t="s">
        <v>118</v>
      </c>
      <c r="D218" s="5">
        <v>535</v>
      </c>
      <c r="E218" s="22">
        <v>5.03</v>
      </c>
      <c r="F218" s="23">
        <f t="shared" si="174"/>
        <v>2691.05</v>
      </c>
      <c r="G218" s="23">
        <f>+'[2]9'!$L$64</f>
        <v>1268.4000000000001</v>
      </c>
      <c r="H218" s="23">
        <f t="shared" si="186"/>
        <v>0</v>
      </c>
      <c r="I218" s="23">
        <f t="shared" si="187"/>
        <v>0</v>
      </c>
      <c r="J218" s="23">
        <f t="shared" si="177"/>
        <v>2691.05</v>
      </c>
      <c r="K218" s="23">
        <f t="shared" si="178"/>
        <v>0</v>
      </c>
      <c r="L218" s="23">
        <f t="shared" si="179"/>
        <v>0</v>
      </c>
      <c r="M218" s="10">
        <v>0.3</v>
      </c>
      <c r="N218" s="23">
        <f t="shared" si="188"/>
        <v>8.07315</v>
      </c>
      <c r="O218" s="23">
        <f t="shared" si="189"/>
        <v>0.3</v>
      </c>
      <c r="P218" s="23">
        <f t="shared" si="180"/>
        <v>0.37160216272458702</v>
      </c>
      <c r="Q218" s="7">
        <v>0.1</v>
      </c>
      <c r="R218" s="6">
        <f t="shared" si="181"/>
        <v>0.26910500000000004</v>
      </c>
      <c r="S218" s="5"/>
      <c r="T218" s="5"/>
      <c r="U218" s="5"/>
      <c r="V218" s="5"/>
      <c r="W218" s="5">
        <v>1</v>
      </c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>
        <f t="shared" si="197"/>
        <v>0</v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>
        <f t="shared" si="197"/>
        <v>0</v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2"/>
      <c r="C219" s="84" t="s">
        <v>166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00" t="s">
        <v>167</v>
      </c>
      <c r="C220" s="78" t="s">
        <v>117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02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168</v>
      </c>
      <c r="C222" s="78" t="s">
        <v>126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4"/>
      <c r="C223" s="78" t="s">
        <v>144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5"/>
      <c r="C224" s="78" t="s">
        <v>160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00" t="s">
        <v>169</v>
      </c>
      <c r="C225" s="38" t="s">
        <v>118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1"/>
      <c r="C226" s="38" t="s">
        <v>126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1"/>
      <c r="C227" s="38" t="s">
        <v>170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2"/>
      <c r="C228" s="38" t="s">
        <v>171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00" t="s">
        <v>172</v>
      </c>
      <c r="C229" s="38" t="s">
        <v>118</v>
      </c>
      <c r="D229" s="5"/>
      <c r="E229" s="53">
        <v>10</v>
      </c>
      <c r="F229" s="23">
        <f t="shared" si="200"/>
        <v>0</v>
      </c>
      <c r="G229" s="23">
        <f>+'[2]9'!$L$72</f>
        <v>1955.2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01"/>
      <c r="C230" s="38" t="s">
        <v>126</v>
      </c>
      <c r="D230" s="5"/>
      <c r="E230" s="53">
        <v>10</v>
      </c>
      <c r="F230" s="23">
        <f t="shared" si="200"/>
        <v>0</v>
      </c>
      <c r="G230" s="23">
        <f>+'[2]9'!$L$70</f>
        <v>2444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1"/>
      <c r="C231" s="38" t="s">
        <v>170</v>
      </c>
      <c r="D231" s="5"/>
      <c r="E231" s="53">
        <v>10</v>
      </c>
      <c r="F231" s="23">
        <f t="shared" si="200"/>
        <v>0</v>
      </c>
      <c r="G231" s="23">
        <f>+'[2]9'!$L$71</f>
        <v>2444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2"/>
      <c r="C232" s="38" t="s">
        <v>171</v>
      </c>
      <c r="D232" s="5"/>
      <c r="E232" s="53">
        <v>10</v>
      </c>
      <c r="F232" s="23">
        <f t="shared" si="200"/>
        <v>0</v>
      </c>
      <c r="G232" s="23">
        <f>+'[2]9'!$L$73</f>
        <v>2444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2" t="s">
        <v>173</v>
      </c>
      <c r="C233" s="38" t="s">
        <v>174</v>
      </c>
      <c r="D233" s="5">
        <v>21</v>
      </c>
      <c r="E233" s="53">
        <v>10</v>
      </c>
      <c r="F233" s="23">
        <f t="shared" si="200"/>
        <v>210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210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0.42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2.1000000000000001E-2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1">
        <v>30400001</v>
      </c>
      <c r="B234" s="100" t="s">
        <v>175</v>
      </c>
      <c r="C234" s="84" t="s">
        <v>130</v>
      </c>
      <c r="D234" s="5">
        <v>159</v>
      </c>
      <c r="E234" s="22">
        <v>5.0599999999999996</v>
      </c>
      <c r="F234" s="23">
        <f t="shared" si="200"/>
        <v>804.54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804.54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2.4136199999999999</v>
      </c>
      <c r="O234" s="23">
        <f t="shared" si="210"/>
        <v>0.3</v>
      </c>
      <c r="P234" s="23">
        <f t="shared" si="204"/>
        <v>2.4858925597235686</v>
      </c>
      <c r="Q234" s="7">
        <v>0.1</v>
      </c>
      <c r="R234" s="6">
        <f t="shared" si="205"/>
        <v>8.0454000000000012E-2</v>
      </c>
      <c r="S234" s="5"/>
      <c r="T234" s="5"/>
      <c r="U234" s="5"/>
      <c r="V234" s="5"/>
      <c r="W234" s="5">
        <v>1</v>
      </c>
      <c r="X234" s="5">
        <v>1</v>
      </c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>
        <f t="shared" si="198"/>
        <v>0</v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>
        <f t="shared" si="198"/>
        <v>0</v>
      </c>
      <c r="CD234" s="4">
        <f t="shared" si="206"/>
        <v>0</v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2"/>
      <c r="C235" s="78" t="s">
        <v>117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00" t="s">
        <v>176</v>
      </c>
      <c r="C236" s="78" t="s">
        <v>126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01"/>
      <c r="C237" s="78" t="s">
        <v>118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02"/>
      <c r="C238" s="78" t="s">
        <v>141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00" t="s">
        <v>177</v>
      </c>
      <c r="C239" s="78" t="s">
        <v>171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1"/>
      <c r="C240" s="78" t="s">
        <v>126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141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118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00" t="s">
        <v>178</v>
      </c>
      <c r="C243" s="78" t="s">
        <v>171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101"/>
      <c r="C244" s="78" t="s">
        <v>126</v>
      </c>
      <c r="D244" s="5">
        <v>560</v>
      </c>
      <c r="E244" s="22">
        <v>5.05</v>
      </c>
      <c r="F244" s="23">
        <f t="shared" si="200"/>
        <v>2828</v>
      </c>
      <c r="G244" s="23">
        <f>+'[2]9'!$L$122</f>
        <v>2975.4</v>
      </c>
      <c r="H244" s="23">
        <f t="shared" si="207"/>
        <v>0.8</v>
      </c>
      <c r="I244" s="23">
        <f t="shared" si="208"/>
        <v>0</v>
      </c>
      <c r="J244" s="23">
        <f t="shared" si="201"/>
        <v>2828.8</v>
      </c>
      <c r="K244" s="23">
        <f t="shared" si="202"/>
        <v>2.8280542986425336E-2</v>
      </c>
      <c r="L244" s="23">
        <f t="shared" si="203"/>
        <v>0</v>
      </c>
      <c r="M244" s="10">
        <v>0.3</v>
      </c>
      <c r="N244" s="23">
        <f t="shared" si="209"/>
        <v>8.4863999999999997</v>
      </c>
      <c r="O244" s="23">
        <f t="shared" si="210"/>
        <v>0.27171945701357464</v>
      </c>
      <c r="P244" s="23">
        <f t="shared" si="204"/>
        <v>0</v>
      </c>
      <c r="Q244" s="7">
        <v>0.1</v>
      </c>
      <c r="R244" s="6">
        <f t="shared" si="205"/>
        <v>0.28288000000000008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>
        <v>0.8</v>
      </c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>
        <f t="shared" si="213"/>
        <v>0</v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>
        <f t="shared" si="211"/>
        <v>0</v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1"/>
      <c r="C245" s="78" t="s">
        <v>141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2"/>
      <c r="C246" s="78" t="s">
        <v>118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179</v>
      </c>
      <c r="C247" s="78" t="s">
        <v>117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1"/>
      <c r="C248" s="78" t="s">
        <v>118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115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145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124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180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141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126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00" t="s">
        <v>181</v>
      </c>
      <c r="C255" s="29" t="s">
        <v>144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1"/>
      <c r="C256" s="78" t="s">
        <v>141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01"/>
      <c r="C257" s="29" t="s">
        <v>182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02"/>
      <c r="C258" s="29" t="s">
        <v>124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00" t="s">
        <v>183</v>
      </c>
      <c r="C259" s="29" t="s">
        <v>146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01"/>
      <c r="C260" s="29" t="s">
        <v>184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01"/>
      <c r="C261" s="29" t="s">
        <v>185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02"/>
      <c r="C262" s="29" t="s">
        <v>186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00" t="s">
        <v>187</v>
      </c>
      <c r="C263" s="29" t="s">
        <v>146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01"/>
      <c r="C264" s="29" t="s">
        <v>184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01"/>
      <c r="C265" s="29" t="s">
        <v>185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02"/>
      <c r="C266" s="29" t="s">
        <v>186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00" t="s">
        <v>188</v>
      </c>
      <c r="C267" s="29" t="s">
        <v>189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02"/>
      <c r="C268" s="29" t="s">
        <v>161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100" t="s">
        <v>190</v>
      </c>
      <c r="C269" s="29" t="s">
        <v>166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01"/>
      <c r="C270" s="29" t="s">
        <v>132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1">
        <v>30400028</v>
      </c>
      <c r="B271" s="102"/>
      <c r="C271" s="29" t="s">
        <v>191</v>
      </c>
      <c r="D271" s="5">
        <v>457</v>
      </c>
      <c r="E271" s="22">
        <v>5.05</v>
      </c>
      <c r="F271" s="23">
        <f t="shared" si="200"/>
        <v>2307.85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2307.85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18.462800000000001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0.23078499999999999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customHeight="1">
      <c r="A272" s="61">
        <v>30400004</v>
      </c>
      <c r="B272" s="100" t="s">
        <v>192</v>
      </c>
      <c r="C272" s="29" t="s">
        <v>166</v>
      </c>
      <c r="D272" s="5">
        <v>23</v>
      </c>
      <c r="E272" s="22">
        <v>5.05</v>
      </c>
      <c r="F272" s="23">
        <f t="shared" si="200"/>
        <v>116.14999999999999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116.14999999999999</v>
      </c>
      <c r="K272" s="23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0.92920000000000003</v>
      </c>
      <c r="O272" s="23">
        <f t="shared" si="210"/>
        <v>0.8</v>
      </c>
      <c r="P272" s="23">
        <f t="shared" si="204"/>
        <v>0</v>
      </c>
      <c r="Q272" s="2">
        <v>0.1</v>
      </c>
      <c r="R272" s="6">
        <f t="shared" si="205"/>
        <v>1.1615E-2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15"/>
        <v>0</v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>
        <f t="shared" si="215"/>
        <v>0</v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>
        <f t="shared" si="215"/>
        <v>0</v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customHeight="1">
      <c r="A273" s="61">
        <v>30400003</v>
      </c>
      <c r="B273" s="101"/>
      <c r="C273" s="29" t="s">
        <v>144</v>
      </c>
      <c r="D273" s="5">
        <v>168</v>
      </c>
      <c r="E273" s="22">
        <v>5.05</v>
      </c>
      <c r="F273" s="23">
        <f t="shared" si="200"/>
        <v>848.4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848.4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6.7872000000000003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8.4839999999999999E-2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02"/>
      <c r="C274" s="29" t="s">
        <v>191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00" t="s">
        <v>193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01"/>
      <c r="C276" s="29" t="s">
        <v>194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02"/>
      <c r="C277" s="29" t="s">
        <v>123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00" t="s">
        <v>195</v>
      </c>
      <c r="C278" s="29" t="s">
        <v>150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1"/>
      <c r="C279" s="29" t="s">
        <v>124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1"/>
      <c r="C280" s="29" t="s">
        <v>166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2"/>
      <c r="C281" s="29" t="s">
        <v>196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00" t="s">
        <v>197</v>
      </c>
      <c r="C282" s="29" t="s">
        <v>198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01"/>
      <c r="C283" s="29" t="s">
        <v>199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01"/>
      <c r="C284" s="29" t="s">
        <v>133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02"/>
      <c r="C285" s="29" t="s">
        <v>196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00" t="s">
        <v>200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01"/>
      <c r="C287" s="29" t="s">
        <v>194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2"/>
      <c r="C288" s="29" t="s">
        <v>123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00" t="s">
        <v>201</v>
      </c>
      <c r="C289" s="29" t="s">
        <v>144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2"/>
      <c r="C290" s="29" t="s">
        <v>124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202</v>
      </c>
      <c r="C291" s="29" t="s">
        <v>123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112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144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203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204</v>
      </c>
      <c r="C295" s="30" t="s">
        <v>205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206</v>
      </c>
      <c r="C296" s="30" t="s">
        <v>207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208</v>
      </c>
      <c r="C297" s="30" t="s">
        <v>209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210</v>
      </c>
      <c r="C298" s="30" t="s">
        <v>211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212</v>
      </c>
      <c r="C299" s="30" t="s">
        <v>213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214</v>
      </c>
      <c r="C300" s="30" t="s">
        <v>213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215</v>
      </c>
      <c r="C301" s="30" t="s">
        <v>213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216</v>
      </c>
      <c r="C302" s="30" t="s">
        <v>217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218</v>
      </c>
      <c r="C303" s="30" t="s">
        <v>219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235</v>
      </c>
      <c r="C304" s="30" t="s">
        <v>219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221</v>
      </c>
      <c r="C305" s="29" t="s">
        <v>222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223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2795</v>
      </c>
      <c r="E307" s="43"/>
      <c r="F307" s="44">
        <f>SUM(F159:F306)</f>
        <v>14215.339999999998</v>
      </c>
      <c r="G307" s="44">
        <f t="shared" ref="G307:J307" si="233">SUM(G159:G306)</f>
        <v>20327.800000000003</v>
      </c>
      <c r="H307" s="44">
        <f t="shared" si="233"/>
        <v>16</v>
      </c>
      <c r="I307" s="44">
        <f t="shared" si="233"/>
        <v>0</v>
      </c>
      <c r="J307" s="44">
        <f t="shared" si="233"/>
        <v>14231.339999999998</v>
      </c>
      <c r="K307" s="44">
        <f>IF(ISERROR(H307/J307*100),"0",(H307/J307*100))</f>
        <v>0.11242792316113594</v>
      </c>
      <c r="L307" s="44">
        <f>IF(ISERROR(I307/G307*100),"0",(I307/G307*100))</f>
        <v>0</v>
      </c>
      <c r="M307" s="45">
        <f>IF(ISERROR(N307/J307*100),"",(N307/J307*100))</f>
        <v>0.52386029706268</v>
      </c>
      <c r="N307" s="44">
        <f>SUM(N159:N306)</f>
        <v>74.552339999999987</v>
      </c>
      <c r="O307" s="44">
        <f>IF(ISERROR(M307-K307-L307),"0",(M307-K307-L307))</f>
        <v>0.41143237390154408</v>
      </c>
      <c r="P307" s="44">
        <f>(S307+T307+U307+V307+W307+X307+Y307+Z307+AA307)/J307*1000</f>
        <v>0.28106980790283986</v>
      </c>
      <c r="Q307" s="46">
        <f>IF(ISERROR(R307/J307*1000),"",(R307/J307*1000))</f>
        <v>0.1551821543157566</v>
      </c>
      <c r="R307" s="44">
        <f>SUM(R159:R306)</f>
        <v>2.2084499999999996</v>
      </c>
      <c r="S307" s="44">
        <f t="shared" ref="S307:BO307" si="234">SUM(S159:S306)</f>
        <v>1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2</v>
      </c>
      <c r="X307" s="44">
        <f t="shared" si="234"/>
        <v>1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2.5</v>
      </c>
      <c r="AC307" s="44">
        <f t="shared" si="234"/>
        <v>4.5</v>
      </c>
      <c r="AD307" s="44">
        <f t="shared" si="234"/>
        <v>0</v>
      </c>
      <c r="AE307" s="44">
        <f t="shared" si="234"/>
        <v>0</v>
      </c>
      <c r="AF307" s="44">
        <f t="shared" si="234"/>
        <v>0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0.7</v>
      </c>
      <c r="AK307" s="44">
        <f t="shared" si="234"/>
        <v>0</v>
      </c>
      <c r="AL307" s="44">
        <f t="shared" si="234"/>
        <v>8.3000000000000007</v>
      </c>
      <c r="AM307" s="44">
        <f t="shared" si="234"/>
        <v>0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1.7566862993927488E-2</v>
      </c>
      <c r="BQ307" s="47">
        <f>IF(ISERROR(AC307/$J$307*100),"",(AC307/$J$307*100))</f>
        <v>3.1620353389069482E-2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0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4.9187216382996961E-3</v>
      </c>
      <c r="BY307" s="47">
        <f t="shared" si="235"/>
        <v>0</v>
      </c>
      <c r="BZ307" s="47">
        <f t="shared" si="235"/>
        <v>5.8321985139839272E-2</v>
      </c>
      <c r="CA307" s="47">
        <f t="shared" si="235"/>
        <v>0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2017-03-10T02:13:37Z</dcterms:modified>
</cp:coreProperties>
</file>