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G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G307" s="1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G15"/>
  <c r="DK15" s="1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G13"/>
  <c r="G152" s="1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FT13"/>
  <c r="FU13"/>
  <c r="FX13"/>
  <c r="FZ13"/>
  <c r="GB13"/>
  <c r="K14"/>
  <c r="DO14"/>
  <c r="DS14" s="1"/>
  <c r="FT14"/>
  <c r="FU14"/>
  <c r="FV14"/>
  <c r="FX14"/>
  <c r="FY14"/>
  <c r="FZ14"/>
  <c r="GB14"/>
  <c r="K15"/>
  <c r="DO15"/>
  <c r="DP15"/>
  <c r="FT15"/>
  <c r="FU15"/>
  <c r="FV15"/>
  <c r="FX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3"/>
  <c r="DP13" s="1"/>
  <c r="FV13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2"/>
  <c r="FY92" s="1"/>
  <c r="DS68"/>
  <c r="FY68" s="1"/>
  <c r="DK152"/>
  <c r="DP152" s="1"/>
  <c r="FV152" s="1"/>
  <c r="DY156"/>
  <c r="EE162"/>
  <c r="DS34"/>
  <c r="FY34" s="1"/>
  <c r="DS32"/>
  <c r="FY32" s="1"/>
  <c r="DS15"/>
  <c r="FY15" s="1"/>
  <c r="DS13"/>
  <c r="FY13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<sst xmlns="http://schemas.openxmlformats.org/spreadsheetml/2006/main" count="1016" uniqueCount="239">
  <si>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</si>
  <si>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</si>
  <si>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</si>
  <si>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</si>
  <si>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</si>
  <si>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</si>
  <si>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</si>
  <si>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</si>
  <si>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</si>
  <si>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</si>
  <si>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</si>
  <si>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</si>
  <si>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</si>
  <si>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</si>
  <si>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</si>
  <si>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</si>
  <si>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</si>
  <si>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</si>
  <si>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</si>
  <si>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</si>
  <si>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</si>
  <si>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</si>
  <si>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</si>
  <si>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</si>
  <si>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</si>
  <si>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</si>
  <si>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</si>
  <si>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</si>
  <si>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</si>
  <si>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</si>
  <si>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</si>
  <si>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</si>
  <si>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</si>
  <si>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</si>
  <si>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</si>
  <si>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</si>
  <si>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</si>
  <si>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</si>
  <si>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</si>
  <si>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</si>
  <si>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</si>
  <si>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</si>
  <si>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</si>
  <si>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</si>
  <si>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</si>
  <si>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</si>
  <si>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</si>
  <si>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</si>
  <si>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</si>
  <si>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</si>
  <si>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</si>
  <si>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</si>
  <si>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</si>
  <si>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</si>
  <si>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</si>
  <si>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调机</t>
    <phoneticPr fontId="2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</si>
  <si>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</si>
  <si>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</si>
  <si>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</si>
  <si>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25g 乳酸果冻</t>
    <phoneticPr fontId="2" type="noConversion"/>
  </si>
  <si>
    <t>草莓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</si>
  <si>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</si>
  <si>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</si>
  <si>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</si>
  <si>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芒果</t>
    <phoneticPr fontId="1" type="noConversion"/>
  </si>
  <si>
    <t>香橙</t>
    <phoneticPr fontId="2" type="noConversion"/>
  </si>
  <si>
    <t>荔枝</t>
    <phoneticPr fontId="2" type="noConversion"/>
  </si>
  <si>
    <t>30g椰果</t>
    <phoneticPr fontId="1" type="noConversion"/>
  </si>
  <si>
    <t>鸡蛋</t>
    <phoneticPr fontId="2" type="noConversion"/>
  </si>
  <si>
    <t>原味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</si>
  <si>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</si>
  <si>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</si>
  <si>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</si>
  <si>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</si>
  <si>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</si>
  <si>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</si>
  <si>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</si>
  <si>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</si>
  <si>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杂果</t>
    <phoneticPr fontId="2" type="noConversion"/>
  </si>
  <si>
    <t>95g鲜果果冻</t>
    <phoneticPr fontId="1" type="noConversion"/>
  </si>
  <si>
    <t>185g什锦果冻</t>
    <phoneticPr fontId="2" type="noConversion"/>
  </si>
  <si>
    <t>酸奶</t>
    <phoneticPr fontId="1" type="noConversion"/>
  </si>
  <si>
    <t>菠萝</t>
    <phoneticPr fontId="2" type="noConversion"/>
  </si>
  <si>
    <t>红苹果</t>
    <phoneticPr fontId="2" type="noConversion"/>
  </si>
  <si>
    <t>92g布甸果冻</t>
    <phoneticPr fontId="1" type="noConversion"/>
  </si>
  <si>
    <t>135g法式布丁果冻（散装）</t>
    <phoneticPr fontId="1" type="noConversion"/>
  </si>
  <si>
    <t>花生核桃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</si>
  <si>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</si>
  <si>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</si>
  <si>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</si>
  <si>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135g胶原蛋白果汁果冻</t>
    <phoneticPr fontId="1" type="noConversion"/>
  </si>
  <si>
    <t>小翠花手提袋</t>
    <phoneticPr fontId="2" type="noConversion"/>
  </si>
  <si>
    <t>顽仔背包</t>
    <phoneticPr fontId="2" type="noConversion"/>
  </si>
  <si>
    <t>12*(24*25g)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</si>
  <si>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</si>
  <si>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</si>
  <si>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</si>
  <si>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</si>
  <si>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</si>
  <si>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</si>
  <si>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750g*6</t>
    <phoneticPr fontId="1" type="noConversion"/>
  </si>
  <si>
    <t>80*(5*15g)</t>
    <phoneticPr fontId="2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</si>
  <si>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</si>
  <si>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</si>
  <si>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</si>
  <si>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</si>
  <si>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</si>
  <si>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相关品相</t>
    <phoneticPr fontId="1" type="noConversion"/>
  </si>
  <si>
    <t>不良数量（kg）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</si>
  <si>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</si>
  <si>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</si>
  <si>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</si>
  <si>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</si>
  <si>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</si>
  <si>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</si>
  <si>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B</t>
    <phoneticPr fontId="1" type="noConversion"/>
  </si>
  <si>
    <t>125g果味果司红毛丹</t>
    <phoneticPr fontId="1" type="noConversion"/>
  </si>
  <si>
    <t>破杯、气泡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</si>
  <si>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</si>
  <si>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</si>
  <si>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</si>
  <si>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</si>
  <si>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</si>
  <si>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</si>
  <si>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</si>
  <si>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</si>
  <si>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</si>
  <si>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</si>
  <si>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</si>
  <si>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</si>
  <si>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</si>
  <si>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</si>
  <si>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</si>
  <si>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</si>
  <si>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</si>
  <si>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</si>
  <si>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</si>
  <si>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</si>
  <si>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</si>
  <si>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</si>
  <si>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</si>
  <si>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</si>
  <si>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</si>
  <si>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</si>
  <si>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</si>
  <si>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</si>
  <si>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</si>
  <si>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</si>
  <si>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</si>
  <si>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</si>
  <si>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</si>
  <si>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</si>
  <si>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</si>
  <si>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</si>
  <si>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</si>
  <si>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</si>
  <si>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</si>
  <si>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</si>
  <si>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</si>
  <si>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</si>
  <si>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</si>
  <si>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</si>
  <si>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</si>
  <si>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</si>
  <si>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</si>
  <si>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</si>
  <si>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</si>
  <si>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</si>
  <si>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</si>
  <si>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余料</t>
    <phoneticPr fontId="2" type="noConversion"/>
  </si>
  <si>
    <t>21g芝士布丁果冻</t>
    <phoneticPr fontId="1" type="noConversion"/>
  </si>
  <si>
    <t>酸奶</t>
    <phoneticPr fontId="2" type="noConversion"/>
  </si>
  <si>
    <t>玉米</t>
    <phoneticPr fontId="2" type="noConversion"/>
  </si>
  <si>
    <t>香芋</t>
    <phoneticPr fontId="2" type="noConversion"/>
  </si>
  <si>
    <t>香蕉</t>
    <phoneticPr fontId="1" type="noConversion"/>
  </si>
  <si>
    <t>30g果味果冻</t>
    <phoneticPr fontId="2" type="noConversion"/>
  </si>
  <si>
    <t>苹果</t>
    <phoneticPr fontId="2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</si>
  <si>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</si>
  <si>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</si>
  <si>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</si>
  <si>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</si>
  <si>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</si>
  <si>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</si>
  <si>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</si>
  <si>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</si>
  <si>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</si>
  <si>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</si>
  <si>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</si>
  <si>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</si>
  <si>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草莓</t>
    <phoneticPr fontId="1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</si>
  <si>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</si>
  <si>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</si>
  <si>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</si>
  <si>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90g布甸果冻</t>
    <phoneticPr fontId="1" type="noConversion"/>
  </si>
  <si>
    <t>95g果肉果冻</t>
    <phoneticPr fontId="2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</si>
  <si>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</si>
  <si>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</si>
  <si>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</si>
  <si>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</si>
  <si>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</si>
  <si>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</si>
  <si>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</si>
  <si>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</si>
  <si>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</si>
  <si>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</si>
  <si>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</si>
  <si>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</si>
  <si>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</si>
  <si>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</si>
  <si>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</si>
  <si>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</si>
  <si>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</si>
  <si>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荔枝</t>
    <phoneticPr fontId="1" type="noConversion"/>
  </si>
  <si>
    <t>红豆</t>
    <phoneticPr fontId="1" type="noConversion"/>
  </si>
  <si>
    <t>鸡蛋</t>
    <phoneticPr fontId="1" type="noConversion"/>
  </si>
  <si>
    <t>135g法式布丁果冻（条码）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</si>
  <si>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</si>
  <si>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</si>
  <si>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</si>
  <si>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</si>
  <si>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</si>
  <si>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</si>
  <si>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</si>
  <si>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</si>
  <si>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</si>
  <si>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</si>
  <si>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</si>
  <si>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</si>
  <si>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12*(15*25g)</t>
    <phoneticPr fontId="2" type="noConversion"/>
  </si>
  <si>
    <t>充气乐园背包</t>
    <phoneticPr fontId="2" type="noConversion"/>
  </si>
  <si>
    <t>750g黄色小鸟</t>
    <phoneticPr fontId="1" type="noConversion"/>
  </si>
  <si>
    <t>乳酸果冻（750克卡通罐）</t>
    <phoneticPr fontId="1" type="noConversion"/>
  </si>
  <si>
    <t>5粒袋水晶冻（香橙）</t>
    <phoneticPr fontId="1" type="noConversion"/>
  </si>
  <si>
    <t>5粒袋水晶冻（草莓）</t>
    <phoneticPr fontId="1" type="noConversion"/>
  </si>
  <si>
    <t>类型</t>
    <phoneticPr fontId="1" type="noConversion"/>
  </si>
  <si>
    <t>产量（kg）</t>
    <phoneticPr fontId="1" type="noConversion"/>
  </si>
  <si>
    <t>单项不良率（%）</t>
    <phoneticPr fontId="1" type="noConversion"/>
  </si>
  <si>
    <t>全品相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</si>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</sst>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8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52">
          <cell r="J152">
            <v>12743.68</v>
          </cell>
          <cell r="K152">
            <v>0.2236402671755725</v>
          </cell>
          <cell r="L152">
            <v>0</v>
          </cell>
          <cell r="M152">
            <v>0.4700008945610688</v>
          </cell>
          <cell r="P152">
            <v>0</v>
          </cell>
          <cell r="Q152">
            <v>9.5076343724889517E-2</v>
          </cell>
        </row>
        <row r="307">
          <cell r="J307">
            <v>20983.54</v>
          </cell>
          <cell r="K307">
            <v>0.16298489196770422</v>
          </cell>
          <cell r="L307">
            <v>0</v>
          </cell>
          <cell r="M307">
            <v>0.49648505447603208</v>
          </cell>
          <cell r="P307">
            <v>0.38125120928117945</v>
          </cell>
          <cell r="Q307">
            <v>0.28094644659576029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L13">
            <v>3624</v>
          </cell>
        </row>
        <row r="27">
          <cell r="L27">
            <v>5254</v>
          </cell>
        </row>
        <row r="31">
          <cell r="L31">
            <v>5088</v>
          </cell>
        </row>
        <row r="44">
          <cell r="L44">
            <v>3155.34</v>
          </cell>
        </row>
        <row r="45">
          <cell r="L45">
            <v>525.89</v>
          </cell>
        </row>
        <row r="64">
          <cell r="L64">
            <v>2536.8000000000002</v>
          </cell>
        </row>
        <row r="74">
          <cell r="L74">
            <v>3562.7999999999997</v>
          </cell>
        </row>
        <row r="75">
          <cell r="L75">
            <v>2378.4</v>
          </cell>
        </row>
        <row r="89">
          <cell r="L89">
            <v>1920</v>
          </cell>
        </row>
        <row r="90">
          <cell r="L90">
            <v>1920</v>
          </cell>
        </row>
        <row r="97">
          <cell r="L97">
            <v>1230.4000000000001</v>
          </cell>
        </row>
        <row r="119">
          <cell r="L119">
            <v>3089.3999999999996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+'[1]8'!$J$152</f>
        <v>12743.68</v>
      </c>
      <c r="C3" s="15">
        <f>+'[1]8'!$J$307</f>
        <v>20983.54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+'[1]8'!$M$152</f>
        <v>0.4700008945610688</v>
      </c>
      <c r="C4" s="15">
        <f>+'[1]8'!$M$307</f>
        <v>0.49648505447603208</v>
      </c>
      <c r="D4" s="90"/>
      <c r="E4" s="77" t="s">
        <v>115</v>
      </c>
      <c r="F4" s="99" t="s">
        <v>116</v>
      </c>
      <c r="G4" s="99"/>
      <c r="H4" s="18">
        <v>0.7</v>
      </c>
      <c r="I4" s="18">
        <v>0.72</v>
      </c>
      <c r="J4" s="85" t="s">
        <v>117</v>
      </c>
      <c r="K4" s="86"/>
      <c r="L4" s="18">
        <v>0</v>
      </c>
      <c r="M4" s="85"/>
      <c r="N4" s="86"/>
    </row>
    <row r="5" spans="1:14" s="17" customFormat="1" ht="33" customHeight="1">
      <c r="A5" s="13" t="s">
        <v>31</v>
      </c>
      <c r="B5" s="15">
        <f>+'[1]8'!$K$152</f>
        <v>0.2236402671755725</v>
      </c>
      <c r="C5" s="15">
        <f>+'[1]8'!$K$307</f>
        <v>0.16298489196770422</v>
      </c>
      <c r="D5" s="90"/>
      <c r="E5" s="76"/>
      <c r="F5" s="99"/>
      <c r="G5" s="99"/>
      <c r="H5" s="18"/>
      <c r="I5" s="18"/>
      <c r="J5" s="85"/>
      <c r="K5" s="86"/>
      <c r="L5" s="18"/>
      <c r="M5" s="85"/>
      <c r="N5" s="86"/>
    </row>
    <row r="6" spans="1:14" s="17" customFormat="1" ht="33" customHeight="1">
      <c r="A6" s="13" t="s">
        <v>36</v>
      </c>
      <c r="B6" s="15">
        <f>+'[1]8'!$L$152</f>
        <v>0</v>
      </c>
      <c r="C6" s="15">
        <f>+'[1]8'!$L$307</f>
        <v>0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0.2236402671755725</v>
      </c>
      <c r="C7" s="15">
        <f>+C5+C6</f>
        <v>0.16298489196770422</v>
      </c>
      <c r="D7" s="90"/>
      <c r="E7" s="75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-0.2463606273854963</v>
      </c>
      <c r="C8" s="16">
        <f>+C7-C4</f>
        <v>-0.33350016250832787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+'[1]8'!$Q$152</f>
        <v>9.5076343724889517E-2</v>
      </c>
      <c r="C9" s="16">
        <f>+'[1]8'!$Q$307</f>
        <v>0.28094644659576029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+'[1]8'!$P$152</f>
        <v>0</v>
      </c>
      <c r="C10" s="16">
        <f>+'[1]8'!$P$307</f>
        <v>0.38125120928117945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0</v>
      </c>
      <c r="G15" s="20">
        <v>1</v>
      </c>
      <c r="H15" s="20">
        <v>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10:K10"/>
    <mergeCell ref="M9:N9"/>
    <mergeCell ref="M10:N10"/>
    <mergeCell ref="J6:K6"/>
    <mergeCell ref="J7:K7"/>
    <mergeCell ref="M8:N8"/>
    <mergeCell ref="M6:N6"/>
    <mergeCell ref="J8:K8"/>
    <mergeCell ref="J9:K9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</mergeCells>
  <phoneticPr fontId="1" type="noConversion"/>
  <conditionalFormatting sqref="F16:M16 F14:N15">
    <cfRule type="cellIs" dxfId="8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C153" sqref="C153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118</v>
      </c>
      <c r="B1" s="102"/>
      <c r="C1" s="102"/>
      <c r="D1" s="102"/>
      <c r="BN1" t="s">
        <v>119</v>
      </c>
      <c r="DE1" s="102" t="s">
        <v>120</v>
      </c>
      <c r="DF1" s="102"/>
      <c r="DG1" s="102"/>
      <c r="DH1" s="102"/>
      <c r="FR1" t="s">
        <v>119</v>
      </c>
    </row>
    <row r="2" spans="1:215" s="33" customFormat="1" ht="26.25" customHeight="1">
      <c r="A2" s="103" t="s">
        <v>121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122</v>
      </c>
      <c r="G2" s="113" t="s">
        <v>123</v>
      </c>
      <c r="H2" s="115" t="s">
        <v>124</v>
      </c>
      <c r="I2" s="115" t="s">
        <v>125</v>
      </c>
      <c r="J2" s="115" t="s">
        <v>4</v>
      </c>
      <c r="K2" s="132" t="s">
        <v>126</v>
      </c>
      <c r="L2" s="120" t="s">
        <v>127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128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129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130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131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121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122</v>
      </c>
      <c r="DK2" s="113" t="s">
        <v>123</v>
      </c>
      <c r="DL2" s="115" t="s">
        <v>124</v>
      </c>
      <c r="DM2" s="115" t="s">
        <v>125</v>
      </c>
      <c r="DN2" s="115" t="s">
        <v>4</v>
      </c>
      <c r="DO2" s="132" t="s">
        <v>126</v>
      </c>
      <c r="DP2" s="120" t="s">
        <v>127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128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129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130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131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132</v>
      </c>
      <c r="V3" s="34" t="s">
        <v>133</v>
      </c>
      <c r="W3" s="34" t="s">
        <v>134</v>
      </c>
      <c r="X3" s="34" t="s">
        <v>135</v>
      </c>
      <c r="Y3" s="34" t="s">
        <v>136</v>
      </c>
      <c r="Z3" s="34" t="s">
        <v>137</v>
      </c>
      <c r="AA3" s="34" t="s">
        <v>138</v>
      </c>
      <c r="AB3" s="35" t="s">
        <v>139</v>
      </c>
      <c r="AC3" s="25" t="s">
        <v>140</v>
      </c>
      <c r="AD3" s="25" t="s">
        <v>141</v>
      </c>
      <c r="AE3" s="25" t="s">
        <v>142</v>
      </c>
      <c r="AF3" s="35" t="s">
        <v>143</v>
      </c>
      <c r="AG3" s="25" t="s">
        <v>144</v>
      </c>
      <c r="AH3" s="25" t="s">
        <v>145</v>
      </c>
      <c r="AI3" s="35" t="s">
        <v>146</v>
      </c>
      <c r="AJ3" s="35" t="s">
        <v>147</v>
      </c>
      <c r="AK3" s="35" t="s">
        <v>148</v>
      </c>
      <c r="AL3" s="26" t="s">
        <v>149</v>
      </c>
      <c r="AM3" s="25" t="s">
        <v>150</v>
      </c>
      <c r="AN3" s="25" t="s">
        <v>151</v>
      </c>
      <c r="AO3" s="25" t="s">
        <v>152</v>
      </c>
      <c r="AP3" s="35" t="s">
        <v>153</v>
      </c>
      <c r="AQ3" s="36" t="s">
        <v>154</v>
      </c>
      <c r="AR3" s="35" t="s">
        <v>155</v>
      </c>
      <c r="AS3" s="35" t="s">
        <v>156</v>
      </c>
      <c r="AT3" s="35" t="s">
        <v>157</v>
      </c>
      <c r="AU3" s="35" t="s">
        <v>158</v>
      </c>
      <c r="AV3" s="25" t="s">
        <v>159</v>
      </c>
      <c r="AW3" s="25" t="s">
        <v>160</v>
      </c>
      <c r="AX3" s="25" t="s">
        <v>161</v>
      </c>
      <c r="AY3" s="25" t="s">
        <v>162</v>
      </c>
      <c r="AZ3" s="25" t="s">
        <v>163</v>
      </c>
      <c r="BA3" s="25" t="s">
        <v>164</v>
      </c>
      <c r="BB3" s="27" t="s">
        <v>140</v>
      </c>
      <c r="BC3" s="37" t="s">
        <v>141</v>
      </c>
      <c r="BD3" s="37" t="s">
        <v>142</v>
      </c>
      <c r="BE3" s="37" t="s">
        <v>165</v>
      </c>
      <c r="BF3" s="37" t="s">
        <v>151</v>
      </c>
      <c r="BG3" s="37" t="s">
        <v>143</v>
      </c>
      <c r="BH3" s="37" t="s">
        <v>145</v>
      </c>
      <c r="BI3" s="37" t="s">
        <v>166</v>
      </c>
      <c r="BJ3" s="37" t="s">
        <v>147</v>
      </c>
      <c r="BK3" s="37" t="s">
        <v>167</v>
      </c>
      <c r="BL3" s="37" t="s">
        <v>168</v>
      </c>
      <c r="BM3" s="37" t="s">
        <v>144</v>
      </c>
      <c r="BN3" s="37" t="s">
        <v>55</v>
      </c>
      <c r="BO3" s="37" t="s">
        <v>169</v>
      </c>
      <c r="BP3" s="35" t="s">
        <v>139</v>
      </c>
      <c r="BQ3" s="25" t="s">
        <v>140</v>
      </c>
      <c r="BR3" s="25" t="s">
        <v>141</v>
      </c>
      <c r="BS3" s="25" t="s">
        <v>142</v>
      </c>
      <c r="BT3" s="35" t="s">
        <v>143</v>
      </c>
      <c r="BU3" s="25" t="s">
        <v>144</v>
      </c>
      <c r="BV3" s="25" t="s">
        <v>145</v>
      </c>
      <c r="BW3" s="35" t="s">
        <v>146</v>
      </c>
      <c r="BX3" s="35" t="s">
        <v>147</v>
      </c>
      <c r="BY3" s="35" t="s">
        <v>148</v>
      </c>
      <c r="BZ3" s="26" t="s">
        <v>149</v>
      </c>
      <c r="CA3" s="25" t="s">
        <v>150</v>
      </c>
      <c r="CB3" s="25" t="s">
        <v>151</v>
      </c>
      <c r="CC3" s="25" t="s">
        <v>152</v>
      </c>
      <c r="CD3" s="35" t="s">
        <v>153</v>
      </c>
      <c r="CE3" s="36" t="s">
        <v>154</v>
      </c>
      <c r="CF3" s="35" t="s">
        <v>155</v>
      </c>
      <c r="CG3" s="35" t="s">
        <v>156</v>
      </c>
      <c r="CH3" s="35" t="s">
        <v>157</v>
      </c>
      <c r="CI3" s="35" t="s">
        <v>158</v>
      </c>
      <c r="CJ3" s="25" t="s">
        <v>159</v>
      </c>
      <c r="CK3" s="25" t="s">
        <v>160</v>
      </c>
      <c r="CL3" s="25" t="s">
        <v>161</v>
      </c>
      <c r="CM3" s="25" t="s">
        <v>162</v>
      </c>
      <c r="CN3" s="25" t="s">
        <v>163</v>
      </c>
      <c r="CO3" s="25" t="s">
        <v>164</v>
      </c>
      <c r="CP3" s="27" t="s">
        <v>140</v>
      </c>
      <c r="CQ3" s="37" t="s">
        <v>141</v>
      </c>
      <c r="CR3" s="37" t="s">
        <v>142</v>
      </c>
      <c r="CS3" s="37" t="s">
        <v>165</v>
      </c>
      <c r="CT3" s="37" t="s">
        <v>151</v>
      </c>
      <c r="CU3" s="37" t="s">
        <v>143</v>
      </c>
      <c r="CV3" s="37" t="s">
        <v>145</v>
      </c>
      <c r="CW3" s="37" t="s">
        <v>166</v>
      </c>
      <c r="CX3" s="37" t="s">
        <v>147</v>
      </c>
      <c r="CY3" s="37" t="s">
        <v>167</v>
      </c>
      <c r="CZ3" s="37" t="s">
        <v>168</v>
      </c>
      <c r="DA3" s="37" t="s">
        <v>144</v>
      </c>
      <c r="DB3" s="37" t="s">
        <v>55</v>
      </c>
      <c r="DC3" s="37" t="s">
        <v>169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132</v>
      </c>
      <c r="DZ3" s="34" t="s">
        <v>133</v>
      </c>
      <c r="EA3" s="34" t="s">
        <v>134</v>
      </c>
      <c r="EB3" s="34" t="s">
        <v>135</v>
      </c>
      <c r="EC3" s="34" t="s">
        <v>136</v>
      </c>
      <c r="ED3" s="34" t="s">
        <v>137</v>
      </c>
      <c r="EE3" s="34" t="s">
        <v>138</v>
      </c>
      <c r="EF3" s="35" t="s">
        <v>139</v>
      </c>
      <c r="EG3" s="25" t="s">
        <v>140</v>
      </c>
      <c r="EH3" s="25" t="s">
        <v>141</v>
      </c>
      <c r="EI3" s="25" t="s">
        <v>142</v>
      </c>
      <c r="EJ3" s="35" t="s">
        <v>143</v>
      </c>
      <c r="EK3" s="25" t="s">
        <v>144</v>
      </c>
      <c r="EL3" s="25" t="s">
        <v>145</v>
      </c>
      <c r="EM3" s="35" t="s">
        <v>146</v>
      </c>
      <c r="EN3" s="35" t="s">
        <v>147</v>
      </c>
      <c r="EO3" s="35" t="s">
        <v>148</v>
      </c>
      <c r="EP3" s="26" t="s">
        <v>149</v>
      </c>
      <c r="EQ3" s="25" t="s">
        <v>150</v>
      </c>
      <c r="ER3" s="25" t="s">
        <v>151</v>
      </c>
      <c r="ES3" s="25" t="s">
        <v>152</v>
      </c>
      <c r="ET3" s="35" t="s">
        <v>153</v>
      </c>
      <c r="EU3" s="36" t="s">
        <v>154</v>
      </c>
      <c r="EV3" s="35" t="s">
        <v>155</v>
      </c>
      <c r="EW3" s="35" t="s">
        <v>156</v>
      </c>
      <c r="EX3" s="35" t="s">
        <v>157</v>
      </c>
      <c r="EY3" s="35" t="s">
        <v>158</v>
      </c>
      <c r="EZ3" s="25" t="s">
        <v>159</v>
      </c>
      <c r="FA3" s="25" t="s">
        <v>160</v>
      </c>
      <c r="FB3" s="25" t="s">
        <v>161</v>
      </c>
      <c r="FC3" s="25" t="s">
        <v>162</v>
      </c>
      <c r="FD3" s="25" t="s">
        <v>163</v>
      </c>
      <c r="FE3" s="25" t="s">
        <v>164</v>
      </c>
      <c r="FF3" s="27" t="s">
        <v>140</v>
      </c>
      <c r="FG3" s="37" t="s">
        <v>141</v>
      </c>
      <c r="FH3" s="37" t="s">
        <v>142</v>
      </c>
      <c r="FI3" s="37" t="s">
        <v>165</v>
      </c>
      <c r="FJ3" s="37" t="s">
        <v>151</v>
      </c>
      <c r="FK3" s="37" t="s">
        <v>143</v>
      </c>
      <c r="FL3" s="37" t="s">
        <v>145</v>
      </c>
      <c r="FM3" s="37" t="s">
        <v>166</v>
      </c>
      <c r="FN3" s="37" t="s">
        <v>147</v>
      </c>
      <c r="FO3" s="37" t="s">
        <v>167</v>
      </c>
      <c r="FP3" s="37" t="s">
        <v>168</v>
      </c>
      <c r="FQ3" s="37" t="s">
        <v>144</v>
      </c>
      <c r="FR3" s="37" t="s">
        <v>55</v>
      </c>
      <c r="FS3" s="37" t="s">
        <v>156</v>
      </c>
      <c r="FT3" s="35" t="s">
        <v>139</v>
      </c>
      <c r="FU3" s="25" t="s">
        <v>140</v>
      </c>
      <c r="FV3" s="25" t="s">
        <v>141</v>
      </c>
      <c r="FW3" s="25" t="s">
        <v>142</v>
      </c>
      <c r="FX3" s="35" t="s">
        <v>143</v>
      </c>
      <c r="FY3" s="25" t="s">
        <v>144</v>
      </c>
      <c r="FZ3" s="25" t="s">
        <v>145</v>
      </c>
      <c r="GA3" s="35" t="s">
        <v>146</v>
      </c>
      <c r="GB3" s="35" t="s">
        <v>147</v>
      </c>
      <c r="GC3" s="35" t="s">
        <v>148</v>
      </c>
      <c r="GD3" s="26" t="s">
        <v>149</v>
      </c>
      <c r="GE3" s="25" t="s">
        <v>150</v>
      </c>
      <c r="GF3" s="25" t="s">
        <v>151</v>
      </c>
      <c r="GG3" s="25" t="s">
        <v>152</v>
      </c>
      <c r="GH3" s="35" t="s">
        <v>153</v>
      </c>
      <c r="GI3" s="36" t="s">
        <v>154</v>
      </c>
      <c r="GJ3" s="35" t="s">
        <v>155</v>
      </c>
      <c r="GK3" s="35" t="s">
        <v>156</v>
      </c>
      <c r="GL3" s="35" t="s">
        <v>157</v>
      </c>
      <c r="GM3" s="35" t="s">
        <v>158</v>
      </c>
      <c r="GN3" s="25" t="s">
        <v>159</v>
      </c>
      <c r="GO3" s="25" t="s">
        <v>160</v>
      </c>
      <c r="GP3" s="25" t="s">
        <v>161</v>
      </c>
      <c r="GQ3" s="25" t="s">
        <v>162</v>
      </c>
      <c r="GR3" s="25" t="s">
        <v>163</v>
      </c>
      <c r="GS3" s="25" t="s">
        <v>164</v>
      </c>
      <c r="GT3" s="27" t="s">
        <v>140</v>
      </c>
      <c r="GU3" s="37" t="s">
        <v>141</v>
      </c>
      <c r="GV3" s="37" t="s">
        <v>142</v>
      </c>
      <c r="GW3" s="37" t="s">
        <v>165</v>
      </c>
      <c r="GX3" s="37" t="s">
        <v>151</v>
      </c>
      <c r="GY3" s="37" t="s">
        <v>143</v>
      </c>
      <c r="GZ3" s="37" t="s">
        <v>145</v>
      </c>
      <c r="HA3" s="37" t="s">
        <v>166</v>
      </c>
      <c r="HB3" s="37" t="s">
        <v>147</v>
      </c>
      <c r="HC3" s="37" t="s">
        <v>167</v>
      </c>
      <c r="HD3" s="37" t="s">
        <v>168</v>
      </c>
      <c r="HE3" s="37" t="s">
        <v>144</v>
      </c>
      <c r="HF3" s="37" t="s">
        <v>55</v>
      </c>
      <c r="HG3" s="37" t="s">
        <v>156</v>
      </c>
    </row>
    <row r="4" spans="1:215" s="33" customFormat="1" ht="15.75" hidden="1" customHeight="1">
      <c r="A4" s="61">
        <v>30501005</v>
      </c>
      <c r="B4" s="105" t="s">
        <v>170</v>
      </c>
      <c r="C4" s="83" t="s">
        <v>56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170</v>
      </c>
      <c r="DG4" s="83" t="s">
        <v>56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57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57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58</v>
      </c>
      <c r="C6" s="78" t="s">
        <v>171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59</v>
      </c>
      <c r="DG6" s="78" t="s">
        <v>171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172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172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60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60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173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173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61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61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62</v>
      </c>
      <c r="C11" s="78" t="s">
        <v>63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62</v>
      </c>
      <c r="DG11" s="78" t="s">
        <v>63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174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174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customHeight="1">
      <c r="A13" s="61">
        <v>30100015</v>
      </c>
      <c r="B13" s="124"/>
      <c r="C13" s="78" t="s">
        <v>64</v>
      </c>
      <c r="D13" s="5">
        <v>967</v>
      </c>
      <c r="E13" s="22">
        <v>5.03</v>
      </c>
      <c r="F13" s="23">
        <f t="shared" si="0"/>
        <v>4864.01</v>
      </c>
      <c r="G13" s="23">
        <f>+'[2]8'!$L$31</f>
        <v>5088</v>
      </c>
      <c r="H13" s="23">
        <f t="shared" si="1"/>
        <v>12.5</v>
      </c>
      <c r="I13" s="23">
        <f t="shared" si="2"/>
        <v>0</v>
      </c>
      <c r="J13" s="23">
        <f t="shared" si="3"/>
        <v>4876.51</v>
      </c>
      <c r="K13" s="23">
        <f t="shared" si="4"/>
        <v>0.25633085956965124</v>
      </c>
      <c r="L13" s="23">
        <f t="shared" si="5"/>
        <v>0</v>
      </c>
      <c r="M13" s="10">
        <v>0.3</v>
      </c>
      <c r="N13" s="23">
        <f t="shared" si="6"/>
        <v>14.629529999999999</v>
      </c>
      <c r="O13" s="23">
        <f t="shared" si="7"/>
        <v>4.3669140430348752E-2</v>
      </c>
      <c r="P13" s="23">
        <f t="shared" si="8"/>
        <v>0</v>
      </c>
      <c r="Q13" s="7">
        <v>0.05</v>
      </c>
      <c r="R13" s="6">
        <f t="shared" si="9"/>
        <v>0.24382550000000003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>
        <v>4.5</v>
      </c>
      <c r="AD13" s="4"/>
      <c r="AE13" s="4">
        <v>1.5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>
        <v>6.5</v>
      </c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>
        <f t="shared" si="10"/>
        <v>1755.5436</v>
      </c>
      <c r="BR13" s="4" t="str">
        <f t="shared" si="10"/>
        <v/>
      </c>
      <c r="BS13" s="4">
        <f t="shared" si="10"/>
        <v>500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>
        <f t="shared" si="11"/>
        <v>144.44444444444443</v>
      </c>
      <c r="CJ13" s="4" t="str">
        <f t="shared" si="11"/>
        <v/>
      </c>
      <c r="CK13" s="4">
        <f t="shared" si="11"/>
        <v>0</v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>
        <f t="shared" si="12"/>
        <v>0</v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64</v>
      </c>
      <c r="DH13" s="5">
        <f t="shared" si="13"/>
        <v>967</v>
      </c>
      <c r="DI13" s="24">
        <v>5.03</v>
      </c>
      <c r="DJ13" s="23">
        <f t="shared" si="14"/>
        <v>4864.01</v>
      </c>
      <c r="DK13" s="23">
        <f t="shared" si="15"/>
        <v>5088</v>
      </c>
      <c r="DL13" s="23">
        <f t="shared" si="16"/>
        <v>12.5</v>
      </c>
      <c r="DM13" s="23">
        <f t="shared" si="17"/>
        <v>0</v>
      </c>
      <c r="DN13" s="23">
        <f t="shared" si="18"/>
        <v>4876.51</v>
      </c>
      <c r="DO13" s="23">
        <f t="shared" si="19"/>
        <v>0.25633085956965124</v>
      </c>
      <c r="DP13" s="23">
        <f t="shared" si="20"/>
        <v>0</v>
      </c>
      <c r="DQ13" s="10">
        <v>0.3</v>
      </c>
      <c r="DR13" s="23">
        <f t="shared" si="21"/>
        <v>14.629529999999999</v>
      </c>
      <c r="DS13" s="23">
        <f t="shared" si="22"/>
        <v>4.3669140430348752E-2</v>
      </c>
      <c r="DT13" s="23">
        <f t="shared" si="23"/>
        <v>0</v>
      </c>
      <c r="DU13" s="7">
        <v>0.05</v>
      </c>
      <c r="DV13" s="6">
        <f t="shared" si="24"/>
        <v>0.24382550000000003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4.5</v>
      </c>
      <c r="EH13" s="54">
        <f t="shared" si="32"/>
        <v>0</v>
      </c>
      <c r="EI13" s="54">
        <f t="shared" si="32"/>
        <v>1.5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6.5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>
        <f t="shared" si="29"/>
        <v>0</v>
      </c>
      <c r="FU13" s="4">
        <f t="shared" si="29"/>
        <v>1755.5436</v>
      </c>
      <c r="FV13" s="4" t="str">
        <f t="shared" si="29"/>
        <v/>
      </c>
      <c r="FW13" s="4">
        <f t="shared" si="29"/>
        <v>500</v>
      </c>
      <c r="FX13" s="4">
        <f t="shared" si="29"/>
        <v>0</v>
      </c>
      <c r="FY13" s="4">
        <f t="shared" si="29"/>
        <v>0</v>
      </c>
      <c r="FZ13" s="4" t="str">
        <f t="shared" si="29"/>
        <v/>
      </c>
      <c r="GA13" s="4">
        <f t="shared" si="29"/>
        <v>0</v>
      </c>
      <c r="GB13" s="4">
        <f t="shared" si="29"/>
        <v>0</v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>
        <f t="shared" si="30"/>
        <v>144.44444444444443</v>
      </c>
      <c r="GN13" s="4" t="str">
        <f t="shared" si="30"/>
        <v/>
      </c>
      <c r="GO13" s="4">
        <f t="shared" si="30"/>
        <v>0</v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>
        <f t="shared" si="31"/>
        <v>0</v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175</v>
      </c>
      <c r="C14" s="78" t="s">
        <v>61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175</v>
      </c>
      <c r="DG14" s="78" t="s">
        <v>61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1">
        <v>30100033</v>
      </c>
      <c r="B15" s="138"/>
      <c r="C15" s="78" t="s">
        <v>65</v>
      </c>
      <c r="D15" s="5">
        <v>180</v>
      </c>
      <c r="E15" s="22">
        <v>5.03</v>
      </c>
      <c r="F15" s="23">
        <f t="shared" si="0"/>
        <v>905.40000000000009</v>
      </c>
      <c r="G15" s="23">
        <f>+'[2]8'!$L$27</f>
        <v>5254</v>
      </c>
      <c r="H15" s="23">
        <f t="shared" si="1"/>
        <v>0</v>
      </c>
      <c r="I15" s="23">
        <f t="shared" si="2"/>
        <v>0</v>
      </c>
      <c r="J15" s="23">
        <f t="shared" si="3"/>
        <v>905.40000000000009</v>
      </c>
      <c r="K15" s="23">
        <f t="shared" si="4"/>
        <v>0</v>
      </c>
      <c r="L15" s="23">
        <f t="shared" si="5"/>
        <v>0</v>
      </c>
      <c r="M15" s="10">
        <v>0.35</v>
      </c>
      <c r="N15" s="23">
        <f t="shared" si="6"/>
        <v>3.1688999999999998</v>
      </c>
      <c r="O15" s="23">
        <f t="shared" si="7"/>
        <v>0.35</v>
      </c>
      <c r="P15" s="23">
        <f t="shared" si="8"/>
        <v>0</v>
      </c>
      <c r="Q15" s="7">
        <v>0.3</v>
      </c>
      <c r="R15" s="6">
        <f t="shared" si="9"/>
        <v>0.27162000000000003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65</v>
      </c>
      <c r="DH15" s="5">
        <f t="shared" si="13"/>
        <v>180</v>
      </c>
      <c r="DI15" s="24">
        <v>5.03</v>
      </c>
      <c r="DJ15" s="23">
        <f t="shared" si="14"/>
        <v>905.40000000000009</v>
      </c>
      <c r="DK15" s="23">
        <f t="shared" si="15"/>
        <v>5254</v>
      </c>
      <c r="DL15" s="23">
        <f t="shared" si="16"/>
        <v>0</v>
      </c>
      <c r="DM15" s="23">
        <f t="shared" si="17"/>
        <v>0</v>
      </c>
      <c r="DN15" s="23">
        <f t="shared" si="18"/>
        <v>905.40000000000009</v>
      </c>
      <c r="DO15" s="23">
        <f t="shared" si="19"/>
        <v>0</v>
      </c>
      <c r="DP15" s="23">
        <f t="shared" si="20"/>
        <v>0</v>
      </c>
      <c r="DQ15" s="10">
        <v>0.35</v>
      </c>
      <c r="DR15" s="23">
        <f t="shared" si="21"/>
        <v>3.1688999999999998</v>
      </c>
      <c r="DS15" s="23">
        <f t="shared" si="22"/>
        <v>0.35</v>
      </c>
      <c r="DT15" s="23">
        <f t="shared" si="23"/>
        <v>0</v>
      </c>
      <c r="DU15" s="7">
        <v>0.3</v>
      </c>
      <c r="DV15" s="6">
        <f t="shared" si="24"/>
        <v>0.27162000000000003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>
        <f t="shared" si="29"/>
        <v>0</v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>
        <f t="shared" si="29"/>
        <v>0</v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176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176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66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66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67</v>
      </c>
      <c r="C18" s="78" t="s">
        <v>66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67</v>
      </c>
      <c r="DG18" s="78" t="s">
        <v>66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177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177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60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60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178</v>
      </c>
      <c r="C21" s="78" t="s">
        <v>179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178</v>
      </c>
      <c r="DG21" s="78" t="s">
        <v>179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180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180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181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181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57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57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182</v>
      </c>
      <c r="C25" s="78" t="s">
        <v>183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182</v>
      </c>
      <c r="DG25" s="78" t="s">
        <v>183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184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184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185</v>
      </c>
      <c r="C28" s="78" t="s">
        <v>68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185</v>
      </c>
      <c r="DG28" s="78" t="s">
        <v>68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60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60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177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177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66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66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1">
        <v>30100046</v>
      </c>
      <c r="B32" s="122" t="s">
        <v>186</v>
      </c>
      <c r="C32" s="78" t="s">
        <v>173</v>
      </c>
      <c r="D32" s="5">
        <v>98</v>
      </c>
      <c r="E32" s="22">
        <v>5.03</v>
      </c>
      <c r="F32" s="23">
        <f t="shared" si="0"/>
        <v>492.94</v>
      </c>
      <c r="G32" s="23">
        <f>+'[2]8'!$L$45</f>
        <v>525.89</v>
      </c>
      <c r="H32" s="23">
        <f t="shared" si="1"/>
        <v>0.8</v>
      </c>
      <c r="I32" s="23">
        <f t="shared" si="2"/>
        <v>0</v>
      </c>
      <c r="J32" s="23">
        <f t="shared" si="3"/>
        <v>493.74</v>
      </c>
      <c r="K32" s="23">
        <f t="shared" si="4"/>
        <v>0.1620285980475554</v>
      </c>
      <c r="L32" s="23">
        <f t="shared" si="5"/>
        <v>0</v>
      </c>
      <c r="M32" s="10">
        <v>0.2</v>
      </c>
      <c r="N32" s="23">
        <f t="shared" si="6"/>
        <v>0.98748000000000002</v>
      </c>
      <c r="O32" s="23">
        <f t="shared" si="7"/>
        <v>3.7971401952444611E-2</v>
      </c>
      <c r="P32" s="23">
        <f t="shared" si="8"/>
        <v>0</v>
      </c>
      <c r="Q32" s="7">
        <v>0.1</v>
      </c>
      <c r="R32" s="6">
        <f t="shared" si="9"/>
        <v>4.9374000000000001E-2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0.8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8"/>
        <v>0</v>
      </c>
      <c r="BQ32" s="4">
        <f t="shared" si="38"/>
        <v>493.74</v>
      </c>
      <c r="BR32" s="4" t="str">
        <f t="shared" si="38"/>
        <v/>
      </c>
      <c r="BS32" s="4">
        <f t="shared" si="38"/>
        <v>0</v>
      </c>
      <c r="BT32" s="4">
        <f t="shared" si="38"/>
        <v>0</v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>
        <f t="shared" si="38"/>
        <v>0</v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>
        <f t="shared" si="36"/>
        <v>0</v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186</v>
      </c>
      <c r="DG32" s="78" t="s">
        <v>173</v>
      </c>
      <c r="DH32" s="5">
        <f t="shared" si="13"/>
        <v>98</v>
      </c>
      <c r="DI32" s="24">
        <v>5.03</v>
      </c>
      <c r="DJ32" s="23">
        <f t="shared" si="14"/>
        <v>492.94</v>
      </c>
      <c r="DK32" s="23">
        <f t="shared" si="15"/>
        <v>525.89</v>
      </c>
      <c r="DL32" s="23">
        <f t="shared" si="16"/>
        <v>0.8</v>
      </c>
      <c r="DM32" s="23">
        <f t="shared" si="17"/>
        <v>0</v>
      </c>
      <c r="DN32" s="23">
        <f t="shared" si="18"/>
        <v>493.74</v>
      </c>
      <c r="DO32" s="23">
        <f t="shared" si="19"/>
        <v>0.1620285980475554</v>
      </c>
      <c r="DP32" s="23">
        <f t="shared" si="20"/>
        <v>0</v>
      </c>
      <c r="DQ32" s="10">
        <v>0.2</v>
      </c>
      <c r="DR32" s="23">
        <f t="shared" si="21"/>
        <v>0.98748000000000002</v>
      </c>
      <c r="DS32" s="23">
        <f t="shared" si="22"/>
        <v>3.7971401952444611E-2</v>
      </c>
      <c r="DT32" s="23">
        <f t="shared" si="23"/>
        <v>0</v>
      </c>
      <c r="DU32" s="7">
        <v>0.1</v>
      </c>
      <c r="DV32" s="6">
        <f t="shared" si="24"/>
        <v>4.9374000000000001E-2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0.8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>
        <f t="shared" si="40"/>
        <v>0</v>
      </c>
      <c r="FU32" s="4">
        <f t="shared" si="40"/>
        <v>493.74</v>
      </c>
      <c r="FV32" s="4" t="str">
        <f t="shared" si="40"/>
        <v/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>
        <f t="shared" si="37"/>
        <v>0</v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171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171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1">
        <v>30100044</v>
      </c>
      <c r="B34" s="123"/>
      <c r="C34" s="78" t="s">
        <v>177</v>
      </c>
      <c r="D34" s="5">
        <v>585</v>
      </c>
      <c r="E34" s="22">
        <v>5.03</v>
      </c>
      <c r="F34" s="23">
        <f t="shared" si="0"/>
        <v>2942.55</v>
      </c>
      <c r="G34" s="23">
        <f>+'[2]8'!$L$44</f>
        <v>3155.34</v>
      </c>
      <c r="H34" s="23">
        <f t="shared" si="1"/>
        <v>3.8</v>
      </c>
      <c r="I34" s="23">
        <f t="shared" si="2"/>
        <v>0</v>
      </c>
      <c r="J34" s="23">
        <f t="shared" si="3"/>
        <v>2946.3500000000004</v>
      </c>
      <c r="K34" s="23">
        <f t="shared" si="4"/>
        <v>0.12897313625333037</v>
      </c>
      <c r="L34" s="23">
        <f t="shared" si="5"/>
        <v>0</v>
      </c>
      <c r="M34" s="10">
        <v>0.2</v>
      </c>
      <c r="N34" s="23">
        <f t="shared" si="6"/>
        <v>5.8927000000000014</v>
      </c>
      <c r="O34" s="23">
        <f t="shared" si="7"/>
        <v>7.1026863746669638E-2</v>
      </c>
      <c r="P34" s="23">
        <f t="shared" si="8"/>
        <v>0</v>
      </c>
      <c r="Q34" s="7">
        <v>0.1</v>
      </c>
      <c r="R34" s="6">
        <f t="shared" si="9"/>
        <v>0.29463500000000004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3.8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0</v>
      </c>
      <c r="BQ34" s="4">
        <f t="shared" si="38"/>
        <v>2946.3500000000004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177</v>
      </c>
      <c r="DH34" s="5">
        <f t="shared" si="13"/>
        <v>585</v>
      </c>
      <c r="DI34" s="24">
        <v>5.03</v>
      </c>
      <c r="DJ34" s="23">
        <f t="shared" si="14"/>
        <v>2942.55</v>
      </c>
      <c r="DK34" s="23">
        <f t="shared" si="15"/>
        <v>3155.34</v>
      </c>
      <c r="DL34" s="23">
        <f t="shared" si="16"/>
        <v>3.8</v>
      </c>
      <c r="DM34" s="23">
        <f t="shared" si="17"/>
        <v>0</v>
      </c>
      <c r="DN34" s="23">
        <f t="shared" si="18"/>
        <v>2946.3500000000004</v>
      </c>
      <c r="DO34" s="23">
        <f t="shared" si="19"/>
        <v>0.12897313625333037</v>
      </c>
      <c r="DP34" s="23">
        <f t="shared" si="20"/>
        <v>0</v>
      </c>
      <c r="DQ34" s="10">
        <v>0.2</v>
      </c>
      <c r="DR34" s="23">
        <f t="shared" si="21"/>
        <v>5.8927000000000014</v>
      </c>
      <c r="DS34" s="23">
        <f t="shared" si="22"/>
        <v>7.1026863746669638E-2</v>
      </c>
      <c r="DT34" s="23">
        <f t="shared" si="23"/>
        <v>0</v>
      </c>
      <c r="DU34" s="7">
        <v>0.1</v>
      </c>
      <c r="DV34" s="6">
        <f t="shared" si="24"/>
        <v>0.29463500000000004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3.8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>
        <f t="shared" si="40"/>
        <v>0</v>
      </c>
      <c r="FU34" s="4">
        <f t="shared" si="40"/>
        <v>2946.3500000000004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187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187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188</v>
      </c>
      <c r="C36" s="78" t="s">
        <v>69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188</v>
      </c>
      <c r="DG36" s="78" t="s">
        <v>69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64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64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189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189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70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70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71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71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72</v>
      </c>
      <c r="C41" s="78" t="s">
        <v>65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72</v>
      </c>
      <c r="DG41" s="78" t="s">
        <v>65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73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73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190</v>
      </c>
      <c r="C43" s="78" t="s">
        <v>191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190</v>
      </c>
      <c r="DG43" s="78" t="s">
        <v>191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192</v>
      </c>
      <c r="C44" s="78" t="s">
        <v>74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192</v>
      </c>
      <c r="DG44" s="78" t="s">
        <v>74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66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66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75</v>
      </c>
      <c r="C46" s="78" t="s">
        <v>66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75</v>
      </c>
      <c r="DG46" s="78" t="s">
        <v>66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65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65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76</v>
      </c>
      <c r="C48" s="78" t="s">
        <v>187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76</v>
      </c>
      <c r="DG48" s="78" t="s">
        <v>187</v>
      </c>
      <c r="DH48" s="5">
        <f t="shared" si="13"/>
        <v>382</v>
      </c>
      <c r="DI48" s="24">
        <v>5.0599999999999996</v>
      </c>
      <c r="DJ48" s="23">
        <f t="shared" si="14"/>
        <v>1932.9199999999998</v>
      </c>
      <c r="DK48" s="23">
        <f t="shared" si="15"/>
        <v>1920</v>
      </c>
      <c r="DL48" s="23">
        <f t="shared" si="16"/>
        <v>13.5</v>
      </c>
      <c r="DM48" s="23">
        <f t="shared" si="17"/>
        <v>0</v>
      </c>
      <c r="DN48" s="23">
        <f t="shared" si="18"/>
        <v>1946.4199999999998</v>
      </c>
      <c r="DO48" s="23">
        <f t="shared" si="19"/>
        <v>0.69358103595318588</v>
      </c>
      <c r="DP48" s="23">
        <f t="shared" si="20"/>
        <v>0</v>
      </c>
      <c r="DQ48" s="10">
        <v>0.7</v>
      </c>
      <c r="DR48" s="23">
        <f t="shared" si="21"/>
        <v>13.624939999999999</v>
      </c>
      <c r="DS48" s="23">
        <f t="shared" si="22"/>
        <v>6.4189640468140796E-3</v>
      </c>
      <c r="DT48" s="23">
        <f t="shared" si="23"/>
        <v>0</v>
      </c>
      <c r="DU48" s="7">
        <v>0.3</v>
      </c>
      <c r="DV48" s="6">
        <f t="shared" si="24"/>
        <v>0.58392599999999995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4</v>
      </c>
      <c r="EG48" s="54">
        <f t="shared" si="54"/>
        <v>3.5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1</v>
      </c>
      <c r="EO48" s="54">
        <f t="shared" si="43"/>
        <v>0</v>
      </c>
      <c r="EP48" s="54">
        <f t="shared" si="43"/>
        <v>5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>
        <f t="shared" si="48"/>
        <v>0.2055054921342773</v>
      </c>
      <c r="FU48" s="4">
        <f t="shared" si="48"/>
        <v>504.62740740740736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0</v>
      </c>
      <c r="GB48" s="4">
        <f t="shared" si="48"/>
        <v>171.25457677856443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>
        <f t="shared" si="46"/>
        <v>0</v>
      </c>
      <c r="GM48" s="4">
        <f t="shared" si="46"/>
        <v>0</v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>
        <f t="shared" si="46"/>
        <v>0</v>
      </c>
      <c r="GU48" s="4" t="str">
        <f t="shared" si="46"/>
        <v/>
      </c>
      <c r="GV48" s="4">
        <f t="shared" si="46"/>
        <v>0</v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77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77</v>
      </c>
      <c r="DH49" s="5">
        <f t="shared" si="13"/>
        <v>366</v>
      </c>
      <c r="DI49" s="24">
        <v>5.0599999999999996</v>
      </c>
      <c r="DJ49" s="23">
        <f t="shared" si="14"/>
        <v>1851.9599999999998</v>
      </c>
      <c r="DK49" s="23">
        <f t="shared" si="15"/>
        <v>1920</v>
      </c>
      <c r="DL49" s="23">
        <f t="shared" si="16"/>
        <v>13.5</v>
      </c>
      <c r="DM49" s="23">
        <f t="shared" si="17"/>
        <v>0</v>
      </c>
      <c r="DN49" s="23">
        <f t="shared" si="18"/>
        <v>1865.4599999999998</v>
      </c>
      <c r="DO49" s="23">
        <f t="shared" si="19"/>
        <v>0.72368209449679977</v>
      </c>
      <c r="DP49" s="23">
        <f t="shared" si="20"/>
        <v>0</v>
      </c>
      <c r="DQ49" s="10">
        <v>0.7</v>
      </c>
      <c r="DR49" s="23">
        <f t="shared" si="21"/>
        <v>13.058219999999999</v>
      </c>
      <c r="DS49" s="23">
        <f t="shared" si="22"/>
        <v>-2.368209449679981E-2</v>
      </c>
      <c r="DT49" s="23">
        <f t="shared" si="23"/>
        <v>0</v>
      </c>
      <c r="DU49" s="7">
        <v>0.3</v>
      </c>
      <c r="DV49" s="6">
        <f t="shared" si="24"/>
        <v>0.55963799999999997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1.5</v>
      </c>
      <c r="EG49" s="54">
        <f t="shared" si="54"/>
        <v>5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1</v>
      </c>
      <c r="EO49" s="54">
        <f t="shared" si="43"/>
        <v>0</v>
      </c>
      <c r="EP49" s="54">
        <f t="shared" si="43"/>
        <v>6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>
        <f t="shared" si="48"/>
        <v>8.040912161075553E-2</v>
      </c>
      <c r="FU49" s="4">
        <f t="shared" si="48"/>
        <v>690.91111111111104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178.68693691279006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>
        <f t="shared" si="46"/>
        <v>0</v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193</v>
      </c>
      <c r="C50" s="78" t="s">
        <v>172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193</v>
      </c>
      <c r="DG50" s="78" t="s">
        <v>172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194</v>
      </c>
      <c r="C52" s="78" t="s">
        <v>78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194</v>
      </c>
      <c r="DG52" s="78" t="s">
        <v>78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74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74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79</v>
      </c>
      <c r="C54" s="78" t="s">
        <v>195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79</v>
      </c>
      <c r="DG54" s="78" t="s">
        <v>195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196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196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197</v>
      </c>
      <c r="C56" s="78" t="s">
        <v>78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197</v>
      </c>
      <c r="DG56" s="78" t="s">
        <v>78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80</v>
      </c>
      <c r="C57" s="78" t="s">
        <v>74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80</v>
      </c>
      <c r="DG57" s="78" t="s">
        <v>74</v>
      </c>
      <c r="DH57" s="5">
        <f t="shared" si="13"/>
        <v>661</v>
      </c>
      <c r="DI57" s="24">
        <v>5.09</v>
      </c>
      <c r="DJ57" s="23">
        <f t="shared" si="14"/>
        <v>3364.49</v>
      </c>
      <c r="DK57" s="23">
        <f t="shared" si="15"/>
        <v>3089.3999999999996</v>
      </c>
      <c r="DL57" s="23">
        <f t="shared" si="16"/>
        <v>7.1999999999999993</v>
      </c>
      <c r="DM57" s="23">
        <f t="shared" si="17"/>
        <v>0</v>
      </c>
      <c r="DN57" s="23">
        <f t="shared" si="18"/>
        <v>3371.6899999999996</v>
      </c>
      <c r="DO57" s="23">
        <f t="shared" si="19"/>
        <v>0.21354276342131095</v>
      </c>
      <c r="DP57" s="23">
        <f t="shared" si="20"/>
        <v>0</v>
      </c>
      <c r="DQ57" s="10">
        <v>0.8</v>
      </c>
      <c r="DR57" s="23">
        <f t="shared" si="21"/>
        <v>26.973519999999997</v>
      </c>
      <c r="DS57" s="23">
        <f t="shared" si="22"/>
        <v>0.58645723657868909</v>
      </c>
      <c r="DT57" s="23">
        <f t="shared" si="23"/>
        <v>2.3726973713479</v>
      </c>
      <c r="DU57" s="7">
        <v>1</v>
      </c>
      <c r="DV57" s="6">
        <f t="shared" si="24"/>
        <v>3.3716899999999996</v>
      </c>
      <c r="DW57" s="5">
        <f t="shared" si="56"/>
        <v>2</v>
      </c>
      <c r="DX57" s="5">
        <f t="shared" si="56"/>
        <v>0</v>
      </c>
      <c r="DY57" s="5">
        <f t="shared" si="56"/>
        <v>0</v>
      </c>
      <c r="DZ57" s="5">
        <f t="shared" si="56"/>
        <v>1</v>
      </c>
      <c r="EA57" s="5">
        <f t="shared" si="56"/>
        <v>5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3.6</v>
      </c>
      <c r="EG57" s="54">
        <f t="shared" si="56"/>
        <v>1.2</v>
      </c>
      <c r="EH57" s="54">
        <f t="shared" si="56"/>
        <v>0</v>
      </c>
      <c r="EI57" s="54">
        <f t="shared" si="56"/>
        <v>0</v>
      </c>
      <c r="EJ57" s="54">
        <f t="shared" si="56"/>
        <v>0.8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1.6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>
        <f t="shared" si="62"/>
        <v>0.10677138171065551</v>
      </c>
      <c r="FU57" s="4">
        <f t="shared" si="62"/>
        <v>561.94833333333338</v>
      </c>
      <c r="FV57" s="4" t="str">
        <f t="shared" si="62"/>
        <v/>
      </c>
      <c r="FW57" s="4">
        <f t="shared" si="59"/>
        <v>0</v>
      </c>
      <c r="FX57" s="4">
        <f t="shared" si="59"/>
        <v>2.9658717141848752</v>
      </c>
      <c r="FY57" s="4">
        <f t="shared" si="59"/>
        <v>0</v>
      </c>
      <c r="FZ57" s="4">
        <f t="shared" si="59"/>
        <v>0</v>
      </c>
      <c r="GA57" s="4">
        <f t="shared" si="59"/>
        <v>0</v>
      </c>
      <c r="GB57" s="4">
        <f t="shared" si="59"/>
        <v>0</v>
      </c>
      <c r="GC57" s="4">
        <f t="shared" si="59"/>
        <v>0</v>
      </c>
      <c r="GD57" s="4" t="str">
        <f t="shared" si="59"/>
        <v/>
      </c>
      <c r="GE57" s="4" t="str">
        <f t="shared" si="59"/>
        <v/>
      </c>
      <c r="GF57" s="4">
        <f t="shared" si="59"/>
        <v>0</v>
      </c>
      <c r="GG57" s="4">
        <f t="shared" si="59"/>
        <v>0</v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>
        <f t="shared" si="59"/>
        <v>0</v>
      </c>
      <c r="GM57" s="4">
        <f t="shared" si="63"/>
        <v>0</v>
      </c>
      <c r="GN57" s="4" t="str">
        <f t="shared" si="63"/>
        <v/>
      </c>
      <c r="GO57" s="4" t="str">
        <f t="shared" si="63"/>
        <v/>
      </c>
      <c r="GP57" s="4">
        <f t="shared" si="63"/>
        <v>0</v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>
        <f t="shared" si="63"/>
        <v>0</v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78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78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198</v>
      </c>
      <c r="C59" s="78" t="s">
        <v>74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198</v>
      </c>
      <c r="DG59" s="78" t="s">
        <v>74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78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78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199</v>
      </c>
      <c r="C61" s="78" t="s">
        <v>65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199</v>
      </c>
      <c r="DG61" s="78" t="s">
        <v>65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187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187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60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60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2536.8000000000002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>
        <f t="shared" si="20"/>
        <v>0</v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81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81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200</v>
      </c>
      <c r="C65" s="78" t="s">
        <v>172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200</v>
      </c>
      <c r="DG65" s="78" t="s">
        <v>172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27</v>
      </c>
      <c r="DI66" s="22">
        <v>5.03</v>
      </c>
      <c r="DJ66" s="23">
        <f t="shared" si="14"/>
        <v>135.81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135.81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0.54324000000000006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1.3581000000000001E-2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201</v>
      </c>
      <c r="C67" s="78" t="s">
        <v>65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201</v>
      </c>
      <c r="DG67" s="78" t="s">
        <v>65</v>
      </c>
      <c r="DH67" s="5">
        <f t="shared" si="13"/>
        <v>100</v>
      </c>
      <c r="DI67" s="24">
        <v>5.03</v>
      </c>
      <c r="DJ67" s="23">
        <f t="shared" si="14"/>
        <v>503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503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2.012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5.0300000000000004E-2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>
        <f t="shared" si="62"/>
        <v>0</v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189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189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195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195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202</v>
      </c>
      <c r="C70" s="38" t="s">
        <v>60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202</v>
      </c>
      <c r="DG70" s="38" t="s">
        <v>60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65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65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203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203</v>
      </c>
      <c r="DH72" s="5">
        <f t="shared" si="78"/>
        <v>41</v>
      </c>
      <c r="DI72" s="39">
        <v>5.03</v>
      </c>
      <c r="DJ72" s="23">
        <f t="shared" si="79"/>
        <v>206.23000000000002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206.23000000000002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0.4124600000000001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2.0623000000000006E-2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82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82</v>
      </c>
      <c r="DH73" s="5">
        <f t="shared" si="78"/>
        <v>126</v>
      </c>
      <c r="DI73" s="39">
        <v>5.03</v>
      </c>
      <c r="DJ73" s="23">
        <f t="shared" si="79"/>
        <v>633.78000000000009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633.78000000000009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1.2675600000000002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6.3378000000000018E-2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>
        <f t="shared" si="62"/>
        <v>0</v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>
        <f t="shared" si="62"/>
        <v>0</v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>
        <f t="shared" si="62"/>
        <v>0</v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204</v>
      </c>
      <c r="C74" s="38" t="s">
        <v>60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204</v>
      </c>
      <c r="DG74" s="38" t="s">
        <v>60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65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65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203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203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82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82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205</v>
      </c>
      <c r="C78" s="38" t="s">
        <v>206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205</v>
      </c>
      <c r="DG78" s="38" t="s">
        <v>206</v>
      </c>
      <c r="DH78" s="5">
        <f t="shared" si="78"/>
        <v>378</v>
      </c>
      <c r="DI78" s="39">
        <v>10</v>
      </c>
      <c r="DJ78" s="23">
        <f t="shared" si="79"/>
        <v>3780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3780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7.56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0.378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207</v>
      </c>
      <c r="C79" s="81" t="s">
        <v>177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207</v>
      </c>
      <c r="DG79" s="81" t="s">
        <v>177</v>
      </c>
      <c r="DH79" s="5">
        <f t="shared" si="78"/>
        <v>511</v>
      </c>
      <c r="DI79" s="24">
        <v>5.0599999999999996</v>
      </c>
      <c r="DJ79" s="23">
        <f t="shared" si="79"/>
        <v>2585.66</v>
      </c>
      <c r="DK79" s="23">
        <f t="shared" si="80"/>
        <v>3562.7999999999997</v>
      </c>
      <c r="DL79" s="23">
        <f t="shared" si="81"/>
        <v>0</v>
      </c>
      <c r="DM79" s="23">
        <f t="shared" si="82"/>
        <v>0</v>
      </c>
      <c r="DN79" s="23">
        <f t="shared" si="83"/>
        <v>2585.66</v>
      </c>
      <c r="DO79" s="23">
        <f t="shared" si="84"/>
        <v>0</v>
      </c>
      <c r="DP79" s="23">
        <f t="shared" si="85"/>
        <v>0</v>
      </c>
      <c r="DQ79" s="10">
        <v>0.3</v>
      </c>
      <c r="DR79" s="23">
        <f t="shared" si="86"/>
        <v>7.7569799999999995</v>
      </c>
      <c r="DS79" s="23">
        <f t="shared" si="87"/>
        <v>0.3</v>
      </c>
      <c r="DT79" s="23">
        <f t="shared" si="88"/>
        <v>0</v>
      </c>
      <c r="DU79" s="7">
        <v>0.1</v>
      </c>
      <c r="DV79" s="6">
        <f t="shared" si="89"/>
        <v>0.25856599999999996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>
        <f t="shared" si="62"/>
        <v>0</v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172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172</v>
      </c>
      <c r="DH80" s="5">
        <f t="shared" si="78"/>
        <v>659</v>
      </c>
      <c r="DI80" s="24">
        <v>5.0599999999999996</v>
      </c>
      <c r="DJ80" s="23">
        <f t="shared" si="79"/>
        <v>3334.54</v>
      </c>
      <c r="DK80" s="23">
        <f t="shared" si="80"/>
        <v>2378.4</v>
      </c>
      <c r="DL80" s="23">
        <f t="shared" si="81"/>
        <v>0</v>
      </c>
      <c r="DM80" s="23">
        <f t="shared" si="82"/>
        <v>0</v>
      </c>
      <c r="DN80" s="23">
        <f t="shared" si="83"/>
        <v>3334.54</v>
      </c>
      <c r="DO80" s="23">
        <f t="shared" si="84"/>
        <v>0</v>
      </c>
      <c r="DP80" s="23">
        <f t="shared" si="85"/>
        <v>0</v>
      </c>
      <c r="DQ80" s="10">
        <v>0.3</v>
      </c>
      <c r="DR80" s="23">
        <f t="shared" si="86"/>
        <v>10.00362</v>
      </c>
      <c r="DS80" s="23">
        <f t="shared" si="87"/>
        <v>0.3</v>
      </c>
      <c r="DT80" s="23">
        <f t="shared" si="88"/>
        <v>0</v>
      </c>
      <c r="DU80" s="7">
        <v>0.1</v>
      </c>
      <c r="DV80" s="6">
        <f t="shared" si="89"/>
        <v>0.33345400000000003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>
        <f t="shared" si="62"/>
        <v>0</v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>
        <f t="shared" si="62"/>
        <v>0</v>
      </c>
      <c r="FY80" s="4">
        <f t="shared" si="62"/>
        <v>0</v>
      </c>
      <c r="FZ80" s="4" t="str">
        <f t="shared" si="62"/>
        <v/>
      </c>
      <c r="GA80" s="4">
        <f t="shared" si="62"/>
        <v>0</v>
      </c>
      <c r="GB80" s="4">
        <f t="shared" si="62"/>
        <v>0</v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208</v>
      </c>
      <c r="C81" s="78" t="s">
        <v>65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208</v>
      </c>
      <c r="DG81" s="78" t="s">
        <v>65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60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60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187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187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209</v>
      </c>
      <c r="C84" s="78" t="s">
        <v>82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209</v>
      </c>
      <c r="DG84" s="78" t="s">
        <v>82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65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65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187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187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60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60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210</v>
      </c>
      <c r="C88" s="78" t="s">
        <v>82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210</v>
      </c>
      <c r="DG88" s="78" t="s">
        <v>82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65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65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187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187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60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60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customHeight="1">
      <c r="A92" s="61">
        <v>30100029</v>
      </c>
      <c r="B92" s="122" t="s">
        <v>211</v>
      </c>
      <c r="C92" s="78" t="s">
        <v>172</v>
      </c>
      <c r="D92" s="5">
        <v>691</v>
      </c>
      <c r="E92" s="22">
        <v>5.08</v>
      </c>
      <c r="F92" s="23">
        <f t="shared" si="67"/>
        <v>3510.28</v>
      </c>
      <c r="G92" s="23">
        <f>+'[2]8'!$L$13</f>
        <v>3624</v>
      </c>
      <c r="H92" s="23">
        <f t="shared" si="92"/>
        <v>11.399999999999999</v>
      </c>
      <c r="I92" s="23">
        <f t="shared" si="93"/>
        <v>0</v>
      </c>
      <c r="J92" s="23">
        <f t="shared" si="70"/>
        <v>3521.6800000000003</v>
      </c>
      <c r="K92" s="23">
        <f t="shared" si="71"/>
        <v>0.32370913882010849</v>
      </c>
      <c r="L92" s="23">
        <f t="shared" si="72"/>
        <v>0</v>
      </c>
      <c r="M92" s="10">
        <v>1</v>
      </c>
      <c r="N92" s="23">
        <f t="shared" si="73"/>
        <v>35.216800000000006</v>
      </c>
      <c r="O92" s="23">
        <f t="shared" si="74"/>
        <v>0.67629086117989146</v>
      </c>
      <c r="P92" s="23">
        <f t="shared" si="75"/>
        <v>0</v>
      </c>
      <c r="Q92" s="7">
        <v>0.1</v>
      </c>
      <c r="R92" s="6">
        <f t="shared" si="76"/>
        <v>0.35216800000000004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7.6</v>
      </c>
      <c r="AE92" s="4"/>
      <c r="AF92" s="4"/>
      <c r="AG92" s="4">
        <v>3.8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>
        <f t="shared" si="98"/>
        <v>0</v>
      </c>
      <c r="BR92" s="4" t="str">
        <f t="shared" si="98"/>
        <v/>
      </c>
      <c r="BS92" s="4">
        <f t="shared" si="98"/>
        <v>0</v>
      </c>
      <c r="BT92" s="4">
        <f t="shared" si="98"/>
        <v>0</v>
      </c>
      <c r="BU92" s="4">
        <f t="shared" si="98"/>
        <v>561.88841490040636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>
        <f t="shared" si="94"/>
        <v>0</v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211</v>
      </c>
      <c r="DG92" s="78" t="s">
        <v>172</v>
      </c>
      <c r="DH92" s="5">
        <f t="shared" si="78"/>
        <v>691</v>
      </c>
      <c r="DI92" s="24">
        <v>5.08</v>
      </c>
      <c r="DJ92" s="23">
        <f t="shared" si="79"/>
        <v>3510.28</v>
      </c>
      <c r="DK92" s="23">
        <f t="shared" si="80"/>
        <v>3624</v>
      </c>
      <c r="DL92" s="23">
        <f t="shared" si="81"/>
        <v>11.399999999999999</v>
      </c>
      <c r="DM92" s="23">
        <f t="shared" si="82"/>
        <v>0</v>
      </c>
      <c r="DN92" s="23">
        <f t="shared" si="83"/>
        <v>3521.6800000000003</v>
      </c>
      <c r="DO92" s="23">
        <f t="shared" si="84"/>
        <v>0.32370913882010849</v>
      </c>
      <c r="DP92" s="23">
        <f t="shared" si="85"/>
        <v>0</v>
      </c>
      <c r="DQ92" s="10">
        <v>1</v>
      </c>
      <c r="DR92" s="23">
        <f t="shared" si="86"/>
        <v>35.216800000000006</v>
      </c>
      <c r="DS92" s="23">
        <f t="shared" si="87"/>
        <v>0.67629086117989146</v>
      </c>
      <c r="DT92" s="23">
        <f t="shared" si="88"/>
        <v>0</v>
      </c>
      <c r="DU92" s="7">
        <v>0.1</v>
      </c>
      <c r="DV92" s="6">
        <f t="shared" si="89"/>
        <v>0.35216800000000004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7.6</v>
      </c>
      <c r="EI92" s="54">
        <f t="shared" si="100"/>
        <v>0</v>
      </c>
      <c r="EJ92" s="54">
        <f t="shared" si="100"/>
        <v>0</v>
      </c>
      <c r="EK92" s="54">
        <f t="shared" si="100"/>
        <v>3.8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>
        <f t="shared" si="99"/>
        <v>0</v>
      </c>
      <c r="FU92" s="4">
        <f t="shared" si="99"/>
        <v>0</v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>
        <f t="shared" si="99"/>
        <v>561.88841490040636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>
        <f t="shared" si="95"/>
        <v>0</v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60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60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171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171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70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70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64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64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83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83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187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187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65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65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84</v>
      </c>
      <c r="C100" s="29" t="s">
        <v>189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84</v>
      </c>
      <c r="DG100" s="29" t="s">
        <v>189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187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187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212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212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64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64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85</v>
      </c>
      <c r="C104" s="29" t="s">
        <v>71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85</v>
      </c>
      <c r="DG104" s="29" t="s">
        <v>71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213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213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86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86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214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214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215</v>
      </c>
      <c r="C108" s="29" t="s">
        <v>71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215</v>
      </c>
      <c r="DG108" s="29" t="s">
        <v>71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213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213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86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86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214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214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87</v>
      </c>
      <c r="C112" s="29" t="s">
        <v>88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87</v>
      </c>
      <c r="DG112" s="29" t="s">
        <v>88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196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196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89</v>
      </c>
      <c r="C114" s="29" t="s">
        <v>81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89</v>
      </c>
      <c r="DG114" s="29" t="s">
        <v>81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179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179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216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216</v>
      </c>
      <c r="DH116" s="5">
        <f t="shared" si="78"/>
        <v>224</v>
      </c>
      <c r="DI116" s="22">
        <v>5.05</v>
      </c>
      <c r="DJ116" s="23">
        <f t="shared" si="79"/>
        <v>1131.2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1131.2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9.0495999999999999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0.11312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217</v>
      </c>
      <c r="C117" s="29" t="s">
        <v>81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217</v>
      </c>
      <c r="DG117" s="29" t="s">
        <v>81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189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189</v>
      </c>
      <c r="DH118" s="5">
        <f t="shared" si="78"/>
        <v>295</v>
      </c>
      <c r="DI118" s="22">
        <v>5.5</v>
      </c>
      <c r="DJ118" s="23">
        <f t="shared" si="79"/>
        <v>1622.5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1622.5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12.98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0.16225000000000001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216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216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218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218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219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219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174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174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220</v>
      </c>
      <c r="C123" s="29" t="s">
        <v>191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220</v>
      </c>
      <c r="DG123" s="29" t="s">
        <v>191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64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64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81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81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221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221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90</v>
      </c>
      <c r="C127" s="29" t="s">
        <v>222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90</v>
      </c>
      <c r="DG127" s="29" t="s">
        <v>222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223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223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180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180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221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221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224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224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219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219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174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174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225</v>
      </c>
      <c r="C134" s="29" t="s">
        <v>189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225</v>
      </c>
      <c r="DG134" s="29" t="s">
        <v>189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1230.4000000000001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>
        <f t="shared" si="139"/>
        <v>0</v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64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64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226</v>
      </c>
      <c r="C136" s="29" t="s">
        <v>174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226</v>
      </c>
      <c r="DG136" s="29" t="s">
        <v>174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56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56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189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189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227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227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91</v>
      </c>
      <c r="C140" s="30" t="s">
        <v>228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91</v>
      </c>
      <c r="DG140" s="30" t="s">
        <v>228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92</v>
      </c>
      <c r="C141" s="30" t="s">
        <v>93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92</v>
      </c>
      <c r="DG141" s="30" t="s">
        <v>93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229</v>
      </c>
      <c r="C142" s="30" t="s">
        <v>94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229</v>
      </c>
      <c r="DG142" s="30" t="s">
        <v>94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95</v>
      </c>
      <c r="C143" s="30" t="s">
        <v>96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95</v>
      </c>
      <c r="DG143" s="30" t="s">
        <v>96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97</v>
      </c>
      <c r="C144" s="30" t="s">
        <v>98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97</v>
      </c>
      <c r="DG144" s="30" t="s">
        <v>98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99</v>
      </c>
      <c r="C145" s="30" t="s">
        <v>98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99</v>
      </c>
      <c r="DG145" s="30" t="s">
        <v>98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230</v>
      </c>
      <c r="C146" s="30" t="s">
        <v>98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230</v>
      </c>
      <c r="DG146" s="30" t="s">
        <v>98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231</v>
      </c>
      <c r="C147" s="30" t="s">
        <v>100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231</v>
      </c>
      <c r="DG147" s="30" t="s">
        <v>100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232</v>
      </c>
      <c r="C148" s="30" t="s">
        <v>101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232</v>
      </c>
      <c r="DG148" s="30" t="s">
        <v>101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233</v>
      </c>
      <c r="C149" s="30" t="s">
        <v>101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233</v>
      </c>
      <c r="DG149" s="30" t="s">
        <v>101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102</v>
      </c>
      <c r="C150" s="29" t="s">
        <v>103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102</v>
      </c>
      <c r="DG150" s="29" t="s">
        <v>103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104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104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2521</v>
      </c>
      <c r="E152" s="43"/>
      <c r="F152" s="44">
        <f>SUM(F4:F151)</f>
        <v>12715.18</v>
      </c>
      <c r="G152" s="44">
        <f t="shared" ref="G152:J152" si="155">SUM(G4:G151)</f>
        <v>17647.23</v>
      </c>
      <c r="H152" s="44">
        <f t="shared" si="155"/>
        <v>28.5</v>
      </c>
      <c r="I152" s="44">
        <f t="shared" si="155"/>
        <v>0</v>
      </c>
      <c r="J152" s="44">
        <f t="shared" si="155"/>
        <v>12743.68</v>
      </c>
      <c r="K152" s="44">
        <f>IF(ISERROR(H152/J152*100),"0",(H152/J152*100))</f>
        <v>0.2236402671755725</v>
      </c>
      <c r="L152" s="44">
        <f>IF(ISERROR(I152/G152*100),"0",(I152/G152*100))</f>
        <v>0</v>
      </c>
      <c r="M152" s="45">
        <f>IF(ISERROR(N152/J152*100),"",(N152/J152*100))</f>
        <v>0.4700008945610688</v>
      </c>
      <c r="N152" s="44">
        <f>SUM(N4:N151)</f>
        <v>59.895410000000012</v>
      </c>
      <c r="O152" s="44">
        <f>IF(ISERROR(M152-K152-L152),"0",(M152-K152-L152))</f>
        <v>0.2463606273854963</v>
      </c>
      <c r="P152" s="44">
        <f>(S152+T152+U152+V152+W152+X152+Y152+Z152+AA152)/J152*1000</f>
        <v>0</v>
      </c>
      <c r="Q152" s="46">
        <f>IF(ISERROR(R152/J152*1000),"",(R152/J152*1000))</f>
        <v>9.5076343724889517E-2</v>
      </c>
      <c r="R152" s="44">
        <f>SUM(R4:R151)</f>
        <v>1.2116225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9.1</v>
      </c>
      <c r="AD152" s="44">
        <f t="shared" si="156"/>
        <v>7.6</v>
      </c>
      <c r="AE152" s="44">
        <f t="shared" si="156"/>
        <v>1.5</v>
      </c>
      <c r="AF152" s="44">
        <f t="shared" si="156"/>
        <v>0</v>
      </c>
      <c r="AG152" s="44">
        <f t="shared" si="156"/>
        <v>3.8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6.5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7.140794495781437E-2</v>
      </c>
      <c r="BR152" s="47">
        <f t="shared" si="157"/>
        <v>5.963740458015266E-2</v>
      </c>
      <c r="BS152" s="47">
        <f t="shared" si="157"/>
        <v>1.177054037766171E-2</v>
      </c>
      <c r="BT152" s="47">
        <f t="shared" si="157"/>
        <v>0</v>
      </c>
      <c r="BU152" s="47">
        <f t="shared" si="157"/>
        <v>2.981870229007633E-2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5.1005674969867416E-2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6291</v>
      </c>
      <c r="DI152" s="40"/>
      <c r="DJ152" s="40">
        <f>SUM(DJ4:DJ151)</f>
        <v>33797.269999999997</v>
      </c>
      <c r="DK152" s="40">
        <f>SUM(DK4:DK151)</f>
        <v>34285.03</v>
      </c>
      <c r="DL152" s="40">
        <f t="shared" ref="DL152:DN152" si="172">SUM(DL4:DL151)</f>
        <v>62.699999999999996</v>
      </c>
      <c r="DM152" s="40">
        <f t="shared" si="172"/>
        <v>0</v>
      </c>
      <c r="DN152" s="40">
        <f t="shared" si="172"/>
        <v>33859.97</v>
      </c>
      <c r="DO152" s="40">
        <f>IF(ISERROR(DL152/DN152*100),"",(DL152/DN152*100))</f>
        <v>0.18517441096374271</v>
      </c>
      <c r="DP152" s="40">
        <f>IF(ISERROR(DM152/DK152*100),"",(DM152/DK152*100))</f>
        <v>0</v>
      </c>
      <c r="DQ152" s="41">
        <f>IF(ISERROR(DR152/DN152*100),"",(DR152/DN152*100))</f>
        <v>0.48770731338509754</v>
      </c>
      <c r="DR152" s="40">
        <f>SUM(DR4:DR151)</f>
        <v>165.13755</v>
      </c>
      <c r="DS152" s="40">
        <f>IF(ISERROR(DQ152-DO152-DP152),"",(DQ152-DO152-DP152))</f>
        <v>0.30253290242135483</v>
      </c>
      <c r="DT152" s="40">
        <f t="shared" si="142"/>
        <v>0.23626719102231927</v>
      </c>
      <c r="DU152" s="42">
        <f>IF(ISERROR(DV152/DN152*1000),"",(DV152/DN152*1000))</f>
        <v>0.2102821857195975</v>
      </c>
      <c r="DV152" s="40">
        <f>SUM(DV4:DV151)</f>
        <v>7.1201485</v>
      </c>
      <c r="DW152" s="40">
        <f>SUM(DW4:DW151)</f>
        <v>2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1</v>
      </c>
      <c r="EA152" s="40">
        <f t="shared" si="173"/>
        <v>5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9.1</v>
      </c>
      <c r="EG152" s="40">
        <f t="shared" si="173"/>
        <v>18.8</v>
      </c>
      <c r="EH152" s="40">
        <f t="shared" si="173"/>
        <v>7.6</v>
      </c>
      <c r="EI152" s="40">
        <f t="shared" si="173"/>
        <v>1.5</v>
      </c>
      <c r="EJ152" s="40">
        <f t="shared" si="173"/>
        <v>0.8</v>
      </c>
      <c r="EK152" s="40">
        <f t="shared" si="173"/>
        <v>3.8</v>
      </c>
      <c r="EL152" s="40">
        <f t="shared" si="173"/>
        <v>0</v>
      </c>
      <c r="EM152" s="40">
        <f t="shared" si="173"/>
        <v>0</v>
      </c>
      <c r="EN152" s="40">
        <f t="shared" si="173"/>
        <v>2</v>
      </c>
      <c r="EO152" s="40">
        <f t="shared" si="173"/>
        <v>0</v>
      </c>
      <c r="EP152" s="40">
        <f t="shared" si="173"/>
        <v>11</v>
      </c>
      <c r="EQ152" s="40">
        <f t="shared" si="173"/>
        <v>1.6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6.5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2.6875392978788815E-2</v>
      </c>
      <c r="FU152" s="45">
        <f t="shared" si="153"/>
        <v>10152.590685805424</v>
      </c>
      <c r="FV152" s="45" t="str">
        <f t="shared" si="153"/>
        <v/>
      </c>
      <c r="FW152" s="45">
        <f t="shared" si="153"/>
        <v>307.56151462825989</v>
      </c>
      <c r="FX152" s="45">
        <f t="shared" si="153"/>
        <v>0.48444463418525952</v>
      </c>
      <c r="FY152" s="45">
        <f t="shared" si="153"/>
        <v>1256.0617273646233</v>
      </c>
      <c r="FZ152" s="45">
        <f t="shared" si="153"/>
        <v>0</v>
      </c>
      <c r="GA152" s="45">
        <f t="shared" si="153"/>
        <v>0</v>
      </c>
      <c r="GB152" s="45">
        <f t="shared" si="153"/>
        <v>28.089301789141057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>
        <f t="shared" si="153"/>
        <v>0</v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34.574468085106382</v>
      </c>
      <c r="GN152" s="45">
        <f t="shared" si="149"/>
        <v>0</v>
      </c>
      <c r="GO152" s="45">
        <f t="shared" si="149"/>
        <v>0</v>
      </c>
      <c r="GP152" s="45">
        <f t="shared" si="149"/>
        <v>0</v>
      </c>
      <c r="GQ152" s="45">
        <f t="shared" si="149"/>
        <v>0</v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>
        <f t="shared" si="149"/>
        <v>0</v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>
        <f t="shared" si="106"/>
        <v>0</v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8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105</v>
      </c>
      <c r="B156" s="102"/>
      <c r="C156" s="102"/>
      <c r="D156" s="102"/>
      <c r="BN156" t="s">
        <v>119</v>
      </c>
      <c r="DW156" s="34" t="s">
        <v>12</v>
      </c>
      <c r="DX156" s="73">
        <f>+DW152</f>
        <v>2</v>
      </c>
      <c r="DY156" s="56">
        <f>+DX156/DW153</f>
        <v>0.25</v>
      </c>
      <c r="EA156" s="74" t="s">
        <v>106</v>
      </c>
      <c r="EB156" s="74" t="s">
        <v>234</v>
      </c>
      <c r="EC156" s="74" t="s">
        <v>107</v>
      </c>
      <c r="ED156" s="74" t="s">
        <v>235</v>
      </c>
      <c r="EE156" s="74" t="s">
        <v>108</v>
      </c>
      <c r="EF156" s="74" t="s">
        <v>236</v>
      </c>
    </row>
    <row r="157" spans="1:215" s="33" customFormat="1" ht="26.25" customHeight="1">
      <c r="A157" s="103" t="s">
        <v>121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122</v>
      </c>
      <c r="G157" s="113" t="s">
        <v>123</v>
      </c>
      <c r="H157" s="115" t="s">
        <v>124</v>
      </c>
      <c r="I157" s="115" t="s">
        <v>125</v>
      </c>
      <c r="J157" s="115" t="s">
        <v>4</v>
      </c>
      <c r="K157" s="132" t="s">
        <v>126</v>
      </c>
      <c r="L157" s="120" t="s">
        <v>127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128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129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130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131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237</v>
      </c>
      <c r="ED157" s="23">
        <f>+DN152</f>
        <v>33859.97</v>
      </c>
      <c r="EE157" s="23">
        <f>+EG152</f>
        <v>18.8</v>
      </c>
      <c r="EF157" s="60">
        <f>+EE157/ED157</f>
        <v>5.5522789890245035E-4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132</v>
      </c>
      <c r="V158" s="34" t="s">
        <v>133</v>
      </c>
      <c r="W158" s="34" t="s">
        <v>134</v>
      </c>
      <c r="X158" s="34" t="s">
        <v>135</v>
      </c>
      <c r="Y158" s="34" t="s">
        <v>136</v>
      </c>
      <c r="Z158" s="34" t="s">
        <v>137</v>
      </c>
      <c r="AA158" s="34" t="s">
        <v>138</v>
      </c>
      <c r="AB158" s="35" t="s">
        <v>139</v>
      </c>
      <c r="AC158" s="25" t="s">
        <v>140</v>
      </c>
      <c r="AD158" s="25" t="s">
        <v>141</v>
      </c>
      <c r="AE158" s="25" t="s">
        <v>142</v>
      </c>
      <c r="AF158" s="35" t="s">
        <v>143</v>
      </c>
      <c r="AG158" s="25" t="s">
        <v>144</v>
      </c>
      <c r="AH158" s="25" t="s">
        <v>145</v>
      </c>
      <c r="AI158" s="35" t="s">
        <v>146</v>
      </c>
      <c r="AJ158" s="35" t="s">
        <v>147</v>
      </c>
      <c r="AK158" s="35" t="s">
        <v>148</v>
      </c>
      <c r="AL158" s="26" t="s">
        <v>149</v>
      </c>
      <c r="AM158" s="25" t="s">
        <v>150</v>
      </c>
      <c r="AN158" s="25" t="s">
        <v>151</v>
      </c>
      <c r="AO158" s="25" t="s">
        <v>152</v>
      </c>
      <c r="AP158" s="35" t="s">
        <v>153</v>
      </c>
      <c r="AQ158" s="36" t="s">
        <v>154</v>
      </c>
      <c r="AR158" s="35" t="s">
        <v>155</v>
      </c>
      <c r="AS158" s="35" t="s">
        <v>156</v>
      </c>
      <c r="AT158" s="35" t="s">
        <v>157</v>
      </c>
      <c r="AU158" s="35" t="s">
        <v>158</v>
      </c>
      <c r="AV158" s="25" t="s">
        <v>159</v>
      </c>
      <c r="AW158" s="25" t="s">
        <v>160</v>
      </c>
      <c r="AX158" s="25" t="s">
        <v>161</v>
      </c>
      <c r="AY158" s="25" t="s">
        <v>162</v>
      </c>
      <c r="AZ158" s="25" t="s">
        <v>163</v>
      </c>
      <c r="BA158" s="25" t="s">
        <v>164</v>
      </c>
      <c r="BB158" s="27" t="s">
        <v>140</v>
      </c>
      <c r="BC158" s="37" t="s">
        <v>141</v>
      </c>
      <c r="BD158" s="37" t="s">
        <v>142</v>
      </c>
      <c r="BE158" s="37" t="s">
        <v>165</v>
      </c>
      <c r="BF158" s="37" t="s">
        <v>151</v>
      </c>
      <c r="BG158" s="37" t="s">
        <v>143</v>
      </c>
      <c r="BH158" s="37" t="s">
        <v>145</v>
      </c>
      <c r="BI158" s="37" t="s">
        <v>166</v>
      </c>
      <c r="BJ158" s="37" t="s">
        <v>147</v>
      </c>
      <c r="BK158" s="37" t="s">
        <v>167</v>
      </c>
      <c r="BL158" s="37" t="s">
        <v>168</v>
      </c>
      <c r="BM158" s="37" t="s">
        <v>144</v>
      </c>
      <c r="BN158" s="37" t="s">
        <v>55</v>
      </c>
      <c r="BO158" s="37" t="s">
        <v>156</v>
      </c>
      <c r="BP158" s="35" t="s">
        <v>139</v>
      </c>
      <c r="BQ158" s="25" t="s">
        <v>140</v>
      </c>
      <c r="BR158" s="25" t="s">
        <v>141</v>
      </c>
      <c r="BS158" s="25" t="s">
        <v>142</v>
      </c>
      <c r="BT158" s="35" t="s">
        <v>143</v>
      </c>
      <c r="BU158" s="25" t="s">
        <v>144</v>
      </c>
      <c r="BV158" s="25" t="s">
        <v>145</v>
      </c>
      <c r="BW158" s="35" t="s">
        <v>146</v>
      </c>
      <c r="BX158" s="35" t="s">
        <v>147</v>
      </c>
      <c r="BY158" s="35" t="s">
        <v>148</v>
      </c>
      <c r="BZ158" s="26" t="s">
        <v>149</v>
      </c>
      <c r="CA158" s="25" t="s">
        <v>150</v>
      </c>
      <c r="CB158" s="25" t="s">
        <v>151</v>
      </c>
      <c r="CC158" s="25" t="s">
        <v>152</v>
      </c>
      <c r="CD158" s="35" t="s">
        <v>153</v>
      </c>
      <c r="CE158" s="36" t="s">
        <v>154</v>
      </c>
      <c r="CF158" s="35" t="s">
        <v>155</v>
      </c>
      <c r="CG158" s="35" t="s">
        <v>156</v>
      </c>
      <c r="CH158" s="35" t="s">
        <v>157</v>
      </c>
      <c r="CI158" s="35" t="s">
        <v>158</v>
      </c>
      <c r="CJ158" s="25" t="s">
        <v>159</v>
      </c>
      <c r="CK158" s="25" t="s">
        <v>160</v>
      </c>
      <c r="CL158" s="25" t="s">
        <v>161</v>
      </c>
      <c r="CM158" s="25" t="s">
        <v>162</v>
      </c>
      <c r="CN158" s="25" t="s">
        <v>163</v>
      </c>
      <c r="CO158" s="25" t="s">
        <v>164</v>
      </c>
      <c r="CP158" s="27" t="s">
        <v>140</v>
      </c>
      <c r="CQ158" s="37" t="s">
        <v>141</v>
      </c>
      <c r="CR158" s="37" t="s">
        <v>142</v>
      </c>
      <c r="CS158" s="37" t="s">
        <v>165</v>
      </c>
      <c r="CT158" s="37" t="s">
        <v>151</v>
      </c>
      <c r="CU158" s="37" t="s">
        <v>143</v>
      </c>
      <c r="CV158" s="37" t="s">
        <v>145</v>
      </c>
      <c r="CW158" s="37" t="s">
        <v>166</v>
      </c>
      <c r="CX158" s="37" t="s">
        <v>147</v>
      </c>
      <c r="CY158" s="37" t="s">
        <v>167</v>
      </c>
      <c r="CZ158" s="37" t="s">
        <v>168</v>
      </c>
      <c r="DA158" s="37" t="s">
        <v>144</v>
      </c>
      <c r="DB158" s="37" t="s">
        <v>55</v>
      </c>
      <c r="DC158" s="37" t="s">
        <v>156</v>
      </c>
      <c r="DW158" s="34" t="s">
        <v>46</v>
      </c>
      <c r="DX158" s="73">
        <f>+EA152</f>
        <v>5</v>
      </c>
      <c r="DY158" s="56">
        <f>+DX158/DW153</f>
        <v>0.625</v>
      </c>
      <c r="EA158" s="59">
        <v>2</v>
      </c>
      <c r="EB158" s="59" t="s">
        <v>49</v>
      </c>
      <c r="EC158" s="74" t="s">
        <v>109</v>
      </c>
      <c r="ED158" s="23">
        <f>+DN25+DN41+DN47+DN52+DN56+DN58+DN60</f>
        <v>0</v>
      </c>
      <c r="EE158" s="23">
        <f>+EJ152</f>
        <v>0.8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5" t="s">
        <v>170</v>
      </c>
      <c r="C159" s="83" t="s">
        <v>56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110</v>
      </c>
      <c r="DX159" s="73">
        <f>+DZ152</f>
        <v>1</v>
      </c>
      <c r="DY159" s="56">
        <f>+DX159/DW153</f>
        <v>0.125</v>
      </c>
      <c r="DZ159" s="1"/>
      <c r="EA159" s="59">
        <v>3</v>
      </c>
      <c r="EB159" s="59" t="s">
        <v>50</v>
      </c>
      <c r="EC159" s="74" t="s">
        <v>111</v>
      </c>
      <c r="ED159" s="23">
        <f>+DN26+DN27+DN46+DN47+DN48+DN49</f>
        <v>3811.8799999999997</v>
      </c>
      <c r="EE159" s="23">
        <f>+EN152+EO152</f>
        <v>2</v>
      </c>
      <c r="EF159" s="60">
        <f t="shared" ref="EF159:EF163" si="185">+EE159/ED159</f>
        <v>5.2467548821054182E-4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57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112</v>
      </c>
      <c r="ED160" s="23">
        <f>+DN52+DN53+DN54+DN55+DN56+DN57+DN58+DN59+DN60</f>
        <v>3371.6899999999996</v>
      </c>
      <c r="EE160" s="23">
        <f>+EQ152</f>
        <v>1.6</v>
      </c>
      <c r="EF160" s="60">
        <f t="shared" si="185"/>
        <v>4.7453947426958005E-4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58</v>
      </c>
      <c r="C161" s="78" t="s">
        <v>171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8</v>
      </c>
      <c r="DY161" s="56">
        <f>+DX161/DW153</f>
        <v>1</v>
      </c>
      <c r="EA161" s="59">
        <v>5</v>
      </c>
      <c r="EB161" s="59" t="s">
        <v>52</v>
      </c>
      <c r="EC161" s="74" t="s">
        <v>237</v>
      </c>
      <c r="ED161" s="23">
        <f>+DN152</f>
        <v>33859.97</v>
      </c>
      <c r="EE161" s="23">
        <f>+EF152</f>
        <v>9.1</v>
      </c>
      <c r="EF161" s="60">
        <f t="shared" si="185"/>
        <v>2.6875392978788817E-4</v>
      </c>
    </row>
    <row r="162" spans="1:136" s="1" customFormat="1" ht="15.75" hidden="1" customHeight="1">
      <c r="A162" s="61">
        <v>30100014</v>
      </c>
      <c r="B162" s="123"/>
      <c r="C162" s="78" t="s">
        <v>172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113</v>
      </c>
      <c r="EC162" s="74" t="s">
        <v>237</v>
      </c>
      <c r="ED162" s="23">
        <f>+DN152</f>
        <v>33859.97</v>
      </c>
      <c r="EE162" s="23">
        <f>+DL152-EE157-EE158-EE159-EE160-EE161</f>
        <v>30.399999999999991</v>
      </c>
      <c r="EF162" s="60">
        <f>+EE162/ED162</f>
        <v>8.97815325884813E-4</v>
      </c>
    </row>
    <row r="163" spans="1:136" s="1" customFormat="1" ht="15.75" hidden="1" customHeight="1">
      <c r="A163" s="61">
        <v>30100010</v>
      </c>
      <c r="B163" s="123"/>
      <c r="C163" s="78" t="s">
        <v>60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114</v>
      </c>
      <c r="EC163" s="101"/>
      <c r="ED163" s="23">
        <f>+DN152</f>
        <v>33859.97</v>
      </c>
      <c r="EE163" s="23">
        <f>+DL152</f>
        <v>62.699999999999996</v>
      </c>
      <c r="EF163" s="60">
        <f t="shared" si="185"/>
        <v>1.8517441096374272E-3</v>
      </c>
    </row>
    <row r="164" spans="1:136" s="1" customFormat="1" ht="15.75" hidden="1" customHeight="1">
      <c r="A164" s="61">
        <v>30100013</v>
      </c>
      <c r="B164" s="123"/>
      <c r="C164" s="78" t="s">
        <v>173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61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62</v>
      </c>
      <c r="C166" s="78" t="s">
        <v>63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174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64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175</v>
      </c>
      <c r="C169" s="78" t="s">
        <v>61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65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176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66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67</v>
      </c>
      <c r="C173" s="78" t="s">
        <v>66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177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60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178</v>
      </c>
      <c r="C176" s="78" t="s">
        <v>179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180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181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57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182</v>
      </c>
      <c r="C180" s="78" t="s">
        <v>183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8" t="s">
        <v>184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185</v>
      </c>
      <c r="C183" s="78" t="s">
        <v>68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60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177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66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186</v>
      </c>
      <c r="C187" s="78" t="s">
        <v>173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171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177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187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188</v>
      </c>
      <c r="C191" s="78" t="s">
        <v>69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64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189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70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71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72</v>
      </c>
      <c r="C196" s="78" t="s">
        <v>65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73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190</v>
      </c>
      <c r="C198" s="78" t="s">
        <v>191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192</v>
      </c>
      <c r="C199" s="78" t="s">
        <v>74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66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122" t="s">
        <v>75</v>
      </c>
      <c r="C201" s="78" t="s">
        <v>66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4"/>
      <c r="C202" s="78" t="s">
        <v>65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5.75" customHeight="1">
      <c r="A203" s="61">
        <v>30100001</v>
      </c>
      <c r="B203" s="123" t="s">
        <v>76</v>
      </c>
      <c r="C203" s="78" t="s">
        <v>187</v>
      </c>
      <c r="D203" s="5">
        <v>382</v>
      </c>
      <c r="E203" s="22">
        <v>5.0599999999999996</v>
      </c>
      <c r="F203" s="23">
        <f t="shared" si="174"/>
        <v>1932.9199999999998</v>
      </c>
      <c r="G203" s="23">
        <f>+'[2]8'!$L$89</f>
        <v>1920</v>
      </c>
      <c r="H203" s="23">
        <f t="shared" si="186"/>
        <v>13.5</v>
      </c>
      <c r="I203" s="23">
        <f t="shared" si="187"/>
        <v>0</v>
      </c>
      <c r="J203" s="23">
        <f t="shared" si="177"/>
        <v>1946.4199999999998</v>
      </c>
      <c r="K203" s="23">
        <f t="shared" si="178"/>
        <v>0.69358103595318588</v>
      </c>
      <c r="L203" s="23">
        <f t="shared" si="179"/>
        <v>0</v>
      </c>
      <c r="M203" s="10">
        <v>0.7</v>
      </c>
      <c r="N203" s="23">
        <f t="shared" si="188"/>
        <v>13.624939999999999</v>
      </c>
      <c r="O203" s="23">
        <f t="shared" si="189"/>
        <v>6.4189640468140796E-3</v>
      </c>
      <c r="P203" s="23">
        <f t="shared" si="180"/>
        <v>0</v>
      </c>
      <c r="Q203" s="7">
        <v>0.3</v>
      </c>
      <c r="R203" s="6">
        <f t="shared" si="181"/>
        <v>0.58392599999999995</v>
      </c>
      <c r="S203" s="5"/>
      <c r="T203" s="5"/>
      <c r="U203" s="5"/>
      <c r="V203" s="5"/>
      <c r="W203" s="5"/>
      <c r="X203" s="5"/>
      <c r="Y203" s="5"/>
      <c r="Z203" s="5"/>
      <c r="AA203" s="5"/>
      <c r="AB203" s="4">
        <v>4</v>
      </c>
      <c r="AC203" s="4">
        <v>3.5</v>
      </c>
      <c r="AD203" s="4"/>
      <c r="AE203" s="4"/>
      <c r="AF203" s="4"/>
      <c r="AG203" s="4"/>
      <c r="AH203" s="4"/>
      <c r="AI203" s="4"/>
      <c r="AJ203" s="4">
        <v>1</v>
      </c>
      <c r="AK203" s="4"/>
      <c r="AL203" s="4">
        <v>5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0.2055054921342773</v>
      </c>
      <c r="BQ203" s="4">
        <f t="shared" si="194"/>
        <v>504.62740740740736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>
        <f t="shared" si="194"/>
        <v>171.25457677856443</v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>
        <f t="shared" si="193"/>
        <v>0</v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>
        <f t="shared" si="193"/>
        <v>0</v>
      </c>
      <c r="CQ203" s="4" t="str">
        <f t="shared" si="193"/>
        <v/>
      </c>
      <c r="CR203" s="4">
        <f t="shared" si="193"/>
        <v>0</v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1">
        <v>30100002</v>
      </c>
      <c r="B204" s="124"/>
      <c r="C204" s="78" t="s">
        <v>77</v>
      </c>
      <c r="D204" s="5">
        <v>366</v>
      </c>
      <c r="E204" s="22">
        <v>5.0599999999999996</v>
      </c>
      <c r="F204" s="23">
        <f t="shared" si="174"/>
        <v>1851.9599999999998</v>
      </c>
      <c r="G204" s="23">
        <f>+'[2]8'!$L$90</f>
        <v>1920</v>
      </c>
      <c r="H204" s="23">
        <f t="shared" si="186"/>
        <v>13.5</v>
      </c>
      <c r="I204" s="23">
        <f t="shared" si="187"/>
        <v>0</v>
      </c>
      <c r="J204" s="23">
        <f t="shared" si="177"/>
        <v>1865.4599999999998</v>
      </c>
      <c r="K204" s="23">
        <f t="shared" si="178"/>
        <v>0.72368209449679977</v>
      </c>
      <c r="L204" s="23">
        <f t="shared" si="179"/>
        <v>0</v>
      </c>
      <c r="M204" s="10">
        <v>0.7</v>
      </c>
      <c r="N204" s="23">
        <f t="shared" si="188"/>
        <v>13.058219999999999</v>
      </c>
      <c r="O204" s="23">
        <f t="shared" si="189"/>
        <v>-2.368209449679981E-2</v>
      </c>
      <c r="P204" s="23">
        <f t="shared" si="180"/>
        <v>0</v>
      </c>
      <c r="Q204" s="7">
        <v>0.3</v>
      </c>
      <c r="R204" s="6">
        <f t="shared" si="181"/>
        <v>0.55963799999999997</v>
      </c>
      <c r="S204" s="5"/>
      <c r="T204" s="5"/>
      <c r="U204" s="5"/>
      <c r="V204" s="5"/>
      <c r="W204" s="5"/>
      <c r="X204" s="5"/>
      <c r="Y204" s="5"/>
      <c r="Z204" s="5"/>
      <c r="AA204" s="5"/>
      <c r="AB204" s="4">
        <v>1.5</v>
      </c>
      <c r="AC204" s="4">
        <v>5</v>
      </c>
      <c r="AD204" s="4"/>
      <c r="AE204" s="4"/>
      <c r="AF204" s="4"/>
      <c r="AG204" s="4"/>
      <c r="AH204" s="4"/>
      <c r="AI204" s="4"/>
      <c r="AJ204" s="4">
        <v>1</v>
      </c>
      <c r="AK204" s="4"/>
      <c r="AL204" s="4">
        <v>6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8.040912161075553E-2</v>
      </c>
      <c r="BQ204" s="4">
        <f t="shared" si="194"/>
        <v>690.91111111111104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178.68693691279006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>
        <f t="shared" si="193"/>
        <v>0</v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>
        <f t="shared" si="193"/>
        <v>0</v>
      </c>
      <c r="CQ204" s="4" t="str">
        <f t="shared" si="193"/>
        <v/>
      </c>
      <c r="CR204" s="4">
        <f t="shared" si="193"/>
        <v>0</v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193</v>
      </c>
      <c r="C205" s="78" t="s">
        <v>172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2" t="s">
        <v>194</v>
      </c>
      <c r="C207" s="78" t="s">
        <v>78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24"/>
      <c r="C208" s="78" t="s">
        <v>74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79</v>
      </c>
      <c r="C209" s="78" t="s">
        <v>195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196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197</v>
      </c>
      <c r="C211" s="78" t="s">
        <v>78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1">
        <v>30100007</v>
      </c>
      <c r="B212" s="122" t="s">
        <v>80</v>
      </c>
      <c r="C212" s="78" t="s">
        <v>74</v>
      </c>
      <c r="D212" s="5">
        <v>661</v>
      </c>
      <c r="E212" s="22">
        <v>5.09</v>
      </c>
      <c r="F212" s="23">
        <f t="shared" si="174"/>
        <v>3364.49</v>
      </c>
      <c r="G212" s="23">
        <f>+'[2]8'!$L$119</f>
        <v>3089.3999999999996</v>
      </c>
      <c r="H212" s="23">
        <f t="shared" si="186"/>
        <v>7.1999999999999993</v>
      </c>
      <c r="I212" s="23">
        <f t="shared" si="187"/>
        <v>0</v>
      </c>
      <c r="J212" s="23">
        <f t="shared" si="177"/>
        <v>3371.6899999999996</v>
      </c>
      <c r="K212" s="23">
        <f t="shared" si="178"/>
        <v>0.21354276342131095</v>
      </c>
      <c r="L212" s="23">
        <f t="shared" si="179"/>
        <v>0</v>
      </c>
      <c r="M212" s="10">
        <v>0.8</v>
      </c>
      <c r="N212" s="23">
        <f t="shared" si="188"/>
        <v>26.973519999999997</v>
      </c>
      <c r="O212" s="23">
        <f t="shared" si="189"/>
        <v>0.58645723657868909</v>
      </c>
      <c r="P212" s="23">
        <f t="shared" si="180"/>
        <v>2.3726973713479</v>
      </c>
      <c r="Q212" s="7">
        <v>1</v>
      </c>
      <c r="R212" s="6">
        <f t="shared" si="181"/>
        <v>3.3716899999999996</v>
      </c>
      <c r="S212" s="5">
        <v>2</v>
      </c>
      <c r="T212" s="5"/>
      <c r="U212" s="5"/>
      <c r="V212" s="5">
        <v>1</v>
      </c>
      <c r="W212" s="5">
        <v>5</v>
      </c>
      <c r="X212" s="5"/>
      <c r="Y212" s="5"/>
      <c r="Z212" s="5"/>
      <c r="AA212" s="5"/>
      <c r="AB212" s="4">
        <v>3.6</v>
      </c>
      <c r="AC212" s="4">
        <v>1.2</v>
      </c>
      <c r="AD212" s="4"/>
      <c r="AE212" s="4"/>
      <c r="AF212" s="4">
        <v>0.8</v>
      </c>
      <c r="AG212" s="4"/>
      <c r="AH212" s="4"/>
      <c r="AI212" s="4"/>
      <c r="AJ212" s="4"/>
      <c r="AK212" s="4"/>
      <c r="AL212" s="4"/>
      <c r="AM212" s="4">
        <v>1.6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0.10677138171065551</v>
      </c>
      <c r="BQ212" s="4">
        <f t="shared" si="198"/>
        <v>561.94833333333338</v>
      </c>
      <c r="BR212" s="4" t="str">
        <f t="shared" si="198"/>
        <v/>
      </c>
      <c r="BS212" s="4">
        <f t="shared" si="197"/>
        <v>0</v>
      </c>
      <c r="BT212" s="4">
        <f t="shared" si="197"/>
        <v>2.9658717141848752</v>
      </c>
      <c r="BU212" s="4">
        <f t="shared" si="197"/>
        <v>0</v>
      </c>
      <c r="BV212" s="4">
        <f t="shared" si="197"/>
        <v>0</v>
      </c>
      <c r="BW212" s="4">
        <f t="shared" si="197"/>
        <v>0</v>
      </c>
      <c r="BX212" s="4">
        <f t="shared" si="197"/>
        <v>0</v>
      </c>
      <c r="BY212" s="4">
        <f t="shared" si="197"/>
        <v>0</v>
      </c>
      <c r="BZ212" s="4" t="str">
        <f t="shared" si="197"/>
        <v/>
      </c>
      <c r="CA212" s="4" t="str">
        <f t="shared" si="197"/>
        <v/>
      </c>
      <c r="CB212" s="4">
        <f t="shared" si="197"/>
        <v>0</v>
      </c>
      <c r="CC212" s="4">
        <f t="shared" si="197"/>
        <v>0</v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78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198</v>
      </c>
      <c r="C214" s="78" t="s">
        <v>74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78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199</v>
      </c>
      <c r="C216" s="78" t="s">
        <v>65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187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60</v>
      </c>
      <c r="D218" s="5"/>
      <c r="E218" s="22">
        <v>5.03</v>
      </c>
      <c r="F218" s="23">
        <f t="shared" si="174"/>
        <v>0</v>
      </c>
      <c r="G218" s="23">
        <f>+'[2]8'!$L$64</f>
        <v>2536.8000000000002</v>
      </c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81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200</v>
      </c>
      <c r="C220" s="78" t="s">
        <v>172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1">
        <v>30400015</v>
      </c>
      <c r="B221" s="124"/>
      <c r="C221" s="29" t="s">
        <v>18</v>
      </c>
      <c r="D221" s="5">
        <v>27</v>
      </c>
      <c r="E221" s="22">
        <v>5.03</v>
      </c>
      <c r="F221" s="23">
        <f t="shared" si="174"/>
        <v>135.81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135.81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0.54324000000000006</v>
      </c>
      <c r="O221" s="23">
        <f t="shared" si="189"/>
        <v>0.4</v>
      </c>
      <c r="P221" s="23">
        <f t="shared" si="180"/>
        <v>0</v>
      </c>
      <c r="Q221" s="2">
        <v>0.1</v>
      </c>
      <c r="R221" s="6">
        <f t="shared" si="181"/>
        <v>1.3581000000000001E-2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1">
        <v>30400014</v>
      </c>
      <c r="B222" s="142" t="s">
        <v>201</v>
      </c>
      <c r="C222" s="78" t="s">
        <v>65</v>
      </c>
      <c r="D222" s="5">
        <v>100</v>
      </c>
      <c r="E222" s="22">
        <v>5.03</v>
      </c>
      <c r="F222" s="23">
        <f t="shared" si="174"/>
        <v>503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503</v>
      </c>
      <c r="K222" s="23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2.012</v>
      </c>
      <c r="O222" s="23">
        <f t="shared" si="189"/>
        <v>0.4</v>
      </c>
      <c r="P222" s="23">
        <f t="shared" si="180"/>
        <v>0</v>
      </c>
      <c r="Q222" s="7">
        <v>0.1</v>
      </c>
      <c r="R222" s="6">
        <f t="shared" si="181"/>
        <v>5.0300000000000004E-2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189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195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202</v>
      </c>
      <c r="C225" s="38" t="s">
        <v>60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65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1">
        <v>30600003</v>
      </c>
      <c r="B227" s="123"/>
      <c r="C227" s="38" t="s">
        <v>203</v>
      </c>
      <c r="D227" s="5">
        <v>41</v>
      </c>
      <c r="E227" s="53">
        <v>5.03</v>
      </c>
      <c r="F227" s="23">
        <f t="shared" si="200"/>
        <v>206.23000000000002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206.23000000000002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0.4124600000000001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2.0623000000000006E-2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customHeight="1">
      <c r="A228" s="61">
        <v>30600001</v>
      </c>
      <c r="B228" s="124"/>
      <c r="C228" s="38" t="s">
        <v>82</v>
      </c>
      <c r="D228" s="5">
        <v>126</v>
      </c>
      <c r="E228" s="53">
        <v>5.03</v>
      </c>
      <c r="F228" s="23">
        <f t="shared" si="200"/>
        <v>633.78000000000009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633.78000000000009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1.2675600000000002</v>
      </c>
      <c r="O228" s="23">
        <f t="shared" si="210"/>
        <v>0.2</v>
      </c>
      <c r="P228" s="23">
        <f t="shared" si="204"/>
        <v>0</v>
      </c>
      <c r="Q228" s="7">
        <v>0.1</v>
      </c>
      <c r="R228" s="6">
        <f t="shared" si="205"/>
        <v>6.3378000000000018E-2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8"/>
        <v>0</v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>
        <f t="shared" si="198"/>
        <v>0</v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>
        <f t="shared" si="198"/>
        <v>0</v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204</v>
      </c>
      <c r="C229" s="38" t="s">
        <v>60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65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203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82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205</v>
      </c>
      <c r="C233" s="38" t="s">
        <v>206</v>
      </c>
      <c r="D233" s="5">
        <v>378</v>
      </c>
      <c r="E233" s="53">
        <v>10</v>
      </c>
      <c r="F233" s="23">
        <f t="shared" si="200"/>
        <v>3780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3780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7.56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0.378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1">
        <v>30400001</v>
      </c>
      <c r="B234" s="122" t="s">
        <v>207</v>
      </c>
      <c r="C234" s="81" t="s">
        <v>177</v>
      </c>
      <c r="D234" s="5">
        <v>511</v>
      </c>
      <c r="E234" s="22">
        <v>5.0599999999999996</v>
      </c>
      <c r="F234" s="23">
        <f t="shared" si="200"/>
        <v>2585.66</v>
      </c>
      <c r="G234" s="23">
        <f>+'[2]8'!$L$74</f>
        <v>3562.7999999999997</v>
      </c>
      <c r="H234" s="23">
        <f t="shared" si="207"/>
        <v>0</v>
      </c>
      <c r="I234" s="23">
        <f t="shared" si="208"/>
        <v>0</v>
      </c>
      <c r="J234" s="23">
        <f t="shared" si="201"/>
        <v>2585.66</v>
      </c>
      <c r="K234" s="23">
        <f t="shared" si="202"/>
        <v>0</v>
      </c>
      <c r="L234" s="23">
        <f t="shared" si="203"/>
        <v>0</v>
      </c>
      <c r="M234" s="10">
        <v>0.3</v>
      </c>
      <c r="N234" s="23">
        <f t="shared" si="209"/>
        <v>7.7569799999999995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0.25856599999999996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61">
        <v>30400002</v>
      </c>
      <c r="B235" s="124"/>
      <c r="C235" s="78" t="s">
        <v>172</v>
      </c>
      <c r="D235" s="5">
        <v>659</v>
      </c>
      <c r="E235" s="22">
        <v>5.0599999999999996</v>
      </c>
      <c r="F235" s="23">
        <f t="shared" si="200"/>
        <v>3334.54</v>
      </c>
      <c r="G235" s="23">
        <f>+'[2]8'!$L$75</f>
        <v>2378.4</v>
      </c>
      <c r="H235" s="23">
        <f t="shared" si="207"/>
        <v>0</v>
      </c>
      <c r="I235" s="23">
        <f t="shared" si="208"/>
        <v>0</v>
      </c>
      <c r="J235" s="23">
        <f t="shared" si="201"/>
        <v>3334.54</v>
      </c>
      <c r="K235" s="23">
        <f t="shared" si="202"/>
        <v>0</v>
      </c>
      <c r="L235" s="23">
        <f t="shared" si="203"/>
        <v>0</v>
      </c>
      <c r="M235" s="10">
        <v>0.3</v>
      </c>
      <c r="N235" s="23">
        <f t="shared" si="209"/>
        <v>10.00362</v>
      </c>
      <c r="O235" s="23">
        <f t="shared" si="210"/>
        <v>0.3</v>
      </c>
      <c r="P235" s="23">
        <f t="shared" si="204"/>
        <v>0</v>
      </c>
      <c r="Q235" s="7">
        <v>0.1</v>
      </c>
      <c r="R235" s="6">
        <f t="shared" si="205"/>
        <v>0.33345400000000003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208</v>
      </c>
      <c r="C236" s="78" t="s">
        <v>65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60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187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209</v>
      </c>
      <c r="C239" s="78" t="s">
        <v>82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65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187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60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210</v>
      </c>
      <c r="C243" s="78" t="s">
        <v>82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3"/>
      <c r="C244" s="78" t="s">
        <v>65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187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60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211</v>
      </c>
      <c r="C247" s="78" t="s">
        <v>172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60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171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70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64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83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187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65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84</v>
      </c>
      <c r="C255" s="29" t="s">
        <v>189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187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212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64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85</v>
      </c>
      <c r="C259" s="29" t="s">
        <v>71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213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86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214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215</v>
      </c>
      <c r="C263" s="29" t="s">
        <v>71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213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86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214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2" t="s">
        <v>87</v>
      </c>
      <c r="C267" s="29" t="s">
        <v>88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4"/>
      <c r="C268" s="29" t="s">
        <v>196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2" t="s">
        <v>89</v>
      </c>
      <c r="C269" s="29" t="s">
        <v>81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3"/>
      <c r="C270" s="29" t="s">
        <v>179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1">
        <v>30400028</v>
      </c>
      <c r="B271" s="124"/>
      <c r="C271" s="29" t="s">
        <v>216</v>
      </c>
      <c r="D271" s="5">
        <v>224</v>
      </c>
      <c r="E271" s="22">
        <v>5.05</v>
      </c>
      <c r="F271" s="23">
        <f t="shared" si="200"/>
        <v>1131.2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1131.2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9.0495999999999999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0.11312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217</v>
      </c>
      <c r="C272" s="29" t="s">
        <v>81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23"/>
      <c r="C273" s="29" t="s">
        <v>189</v>
      </c>
      <c r="D273" s="5">
        <v>295</v>
      </c>
      <c r="E273" s="22">
        <v>5.05</v>
      </c>
      <c r="F273" s="23">
        <f t="shared" si="200"/>
        <v>1489.75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1489.75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11.917999999999999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0.148975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216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218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219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174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220</v>
      </c>
      <c r="C278" s="29" t="s">
        <v>191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64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81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221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90</v>
      </c>
      <c r="C282" s="29" t="s">
        <v>222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223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180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221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224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219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174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225</v>
      </c>
      <c r="C289" s="29" t="s">
        <v>189</v>
      </c>
      <c r="D289" s="5"/>
      <c r="E289" s="22">
        <v>5.03</v>
      </c>
      <c r="F289" s="23">
        <f t="shared" si="220"/>
        <v>0</v>
      </c>
      <c r="G289" s="43">
        <f>+'[2]8'!$L$97</f>
        <v>1230.4000000000001</v>
      </c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64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226</v>
      </c>
      <c r="C291" s="29" t="s">
        <v>174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56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189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227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91</v>
      </c>
      <c r="C295" s="30" t="s">
        <v>228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92</v>
      </c>
      <c r="C296" s="30" t="s">
        <v>93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229</v>
      </c>
      <c r="C297" s="30" t="s">
        <v>94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95</v>
      </c>
      <c r="C298" s="30" t="s">
        <v>96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97</v>
      </c>
      <c r="C299" s="30" t="s">
        <v>98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99</v>
      </c>
      <c r="C300" s="30" t="s">
        <v>98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230</v>
      </c>
      <c r="C301" s="30" t="s">
        <v>98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231</v>
      </c>
      <c r="C302" s="30" t="s">
        <v>100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232</v>
      </c>
      <c r="C303" s="30" t="s">
        <v>101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238</v>
      </c>
      <c r="C304" s="30" t="s">
        <v>101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102</v>
      </c>
      <c r="C305" s="29" t="s">
        <v>103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104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3770</v>
      </c>
      <c r="E307" s="43"/>
      <c r="F307" s="44">
        <f>SUM(F159:F306)</f>
        <v>20949.34</v>
      </c>
      <c r="G307" s="44">
        <f t="shared" ref="G307:J307" si="233">SUM(G159:G306)</f>
        <v>16637.8</v>
      </c>
      <c r="H307" s="44">
        <f t="shared" si="233"/>
        <v>34.200000000000003</v>
      </c>
      <c r="I307" s="44">
        <f t="shared" si="233"/>
        <v>0</v>
      </c>
      <c r="J307" s="44">
        <f t="shared" si="233"/>
        <v>20983.54</v>
      </c>
      <c r="K307" s="44">
        <f>IF(ISERROR(H307/J307*100),"0",(H307/J307*100))</f>
        <v>0.16298489196770422</v>
      </c>
      <c r="L307" s="44">
        <f>IF(ISERROR(I307/G307*100),"0",(I307/G307*100))</f>
        <v>0</v>
      </c>
      <c r="M307" s="45">
        <f>IF(ISERROR(N307/J307*100),"",(N307/J307*100))</f>
        <v>0.49648505447603208</v>
      </c>
      <c r="N307" s="44">
        <f>SUM(N159:N306)</f>
        <v>104.18013999999999</v>
      </c>
      <c r="O307" s="44">
        <f>IF(ISERROR(M307-K307-L307),"0",(M307-K307-L307))</f>
        <v>0.33350016250832787</v>
      </c>
      <c r="P307" s="44">
        <f>(S307+T307+U307+V307+W307+X307+Y307+Z307+AA307)/J307*1000</f>
        <v>0.38125120928117945</v>
      </c>
      <c r="Q307" s="46">
        <f>IF(ISERROR(R307/J307*1000),"",(R307/J307*1000))</f>
        <v>0.28094644659576029</v>
      </c>
      <c r="R307" s="44">
        <f>SUM(R159:R306)</f>
        <v>5.895251</v>
      </c>
      <c r="S307" s="44">
        <f t="shared" ref="S307:BO307" si="234">SUM(S159:S306)</f>
        <v>2</v>
      </c>
      <c r="T307" s="44">
        <f t="shared" si="234"/>
        <v>0</v>
      </c>
      <c r="U307" s="44">
        <f t="shared" si="234"/>
        <v>0</v>
      </c>
      <c r="V307" s="44">
        <f t="shared" si="234"/>
        <v>1</v>
      </c>
      <c r="W307" s="44">
        <f t="shared" si="234"/>
        <v>5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9.1</v>
      </c>
      <c r="AC307" s="44">
        <f t="shared" si="234"/>
        <v>9.6999999999999993</v>
      </c>
      <c r="AD307" s="44">
        <f t="shared" si="234"/>
        <v>0</v>
      </c>
      <c r="AE307" s="44">
        <f t="shared" si="234"/>
        <v>0</v>
      </c>
      <c r="AF307" s="44">
        <f t="shared" si="234"/>
        <v>0.8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2</v>
      </c>
      <c r="AK307" s="44">
        <f t="shared" si="234"/>
        <v>0</v>
      </c>
      <c r="AL307" s="44">
        <f t="shared" si="234"/>
        <v>11</v>
      </c>
      <c r="AM307" s="44">
        <f t="shared" si="234"/>
        <v>1.6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4.3367325055734159E-2</v>
      </c>
      <c r="BQ307" s="47">
        <f>IF(ISERROR(AC307/$J$307*100),"",(AC307/$J$307*100))</f>
        <v>4.6226709125343005E-2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3.8125120928117948E-3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9.5312802320294855E-3</v>
      </c>
      <c r="BY307" s="47">
        <f t="shared" si="235"/>
        <v>0</v>
      </c>
      <c r="BZ307" s="47">
        <f t="shared" si="235"/>
        <v>5.2422041276162172E-2</v>
      </c>
      <c r="CA307" s="47">
        <f t="shared" si="235"/>
        <v>7.6250241856235896E-3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2017-03-09T02:46:48Z</dcterms:modified>
</cp:coreProperties>
</file>