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G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G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G201"/>
  <c r="G307" s="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DK17" s="1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DK7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P7"/>
  <c r="FT7"/>
  <c r="FU7"/>
  <c r="FV7"/>
  <c r="FX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P17"/>
  <c r="FT17"/>
  <c r="FU17"/>
  <c r="FV17"/>
  <c r="FX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9"/>
  <c r="FY99" s="1"/>
  <c r="DS68"/>
  <c r="FY68" s="1"/>
  <c r="DK152"/>
  <c r="DP152" s="1"/>
  <c r="FV152" s="1"/>
  <c r="DY156"/>
  <c r="EE162"/>
  <c r="DS41"/>
  <c r="FY41" s="1"/>
  <c r="DS17"/>
  <c r="FY17" s="1"/>
  <c r="DS8"/>
  <c r="FY8" s="1"/>
  <c r="DS7"/>
  <c r="FY7" s="1"/>
  <c r="DS6"/>
  <c r="FY6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<sst xmlns="http://schemas.openxmlformats.org/spreadsheetml/2006/main" count="1019" uniqueCount="242">
  <si>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</si>
  <si>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</si>
  <si>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</si>
  <si>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</si>
  <si>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</si>
  <si>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</si>
  <si>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</si>
  <si>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</si>
  <si>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</si>
  <si>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</si>
  <si>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</si>
  <si>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</si>
  <si>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</si>
  <si>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</si>
  <si>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</si>
  <si>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</si>
  <si>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</si>
  <si>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</si>
  <si>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</si>
  <si>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</si>
  <si>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</si>
  <si>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</si>
  <si>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</si>
  <si>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</si>
  <si>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</si>
  <si>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</si>
  <si>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</si>
  <si>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</si>
  <si>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</si>
  <si>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</si>
  <si>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</si>
  <si>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</si>
  <si>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</si>
  <si>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</si>
  <si>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</si>
  <si>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</si>
  <si>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</si>
  <si>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</si>
  <si>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</si>
  <si>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</si>
  <si>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</si>
  <si>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</si>
  <si>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</si>
  <si>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</si>
  <si>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</si>
  <si>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</si>
  <si>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</si>
  <si>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</si>
  <si>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</si>
  <si>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</si>
  <si>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</si>
  <si>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</si>
  <si>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</si>
  <si>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</si>
  <si>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</si>
  <si>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</si>
  <si>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45g奶香酪芒果</t>
    <phoneticPr fontId="1" type="noConversion"/>
  </si>
  <si>
    <t>气泡</t>
    <phoneticPr fontId="1" type="noConversion"/>
  </si>
  <si>
    <t>B</t>
    <phoneticPr fontId="1" type="noConversion"/>
  </si>
  <si>
    <t>80g情人荔枝</t>
    <phoneticPr fontId="1" type="noConversion"/>
  </si>
  <si>
    <t>气泡、杂物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</si>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</sst>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8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>
        <row r="152">
          <cell r="J152">
            <v>9852.44</v>
          </cell>
          <cell r="K152">
            <v>0.20096544612299086</v>
          </cell>
          <cell r="L152">
            <v>0</v>
          </cell>
          <cell r="M152">
            <v>0.612869299381676</v>
          </cell>
          <cell r="P152">
            <v>0.10149770006211659</v>
          </cell>
          <cell r="Q152">
            <v>0.43278071218906189</v>
          </cell>
        </row>
        <row r="307">
          <cell r="J307">
            <v>19590.729999999996</v>
          </cell>
          <cell r="K307">
            <v>0.26951522480275114</v>
          </cell>
          <cell r="L307">
            <v>0</v>
          </cell>
          <cell r="M307">
            <v>0.57304102501540288</v>
          </cell>
          <cell r="P307">
            <v>0.25522275076018103</v>
          </cell>
          <cell r="Q307">
            <v>0.34858971564612451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/>
      <sheetData sheetId="1">
        <row r="6">
          <cell r="L6">
            <v>1864.8000000000002</v>
          </cell>
        </row>
      </sheetData>
      <sheetData sheetId="2">
        <row r="9">
          <cell r="L9">
            <v>302</v>
          </cell>
        </row>
      </sheetData>
      <sheetData sheetId="3">
        <row r="9">
          <cell r="L9">
            <v>3322</v>
          </cell>
        </row>
      </sheetData>
      <sheetData sheetId="4">
        <row r="11">
          <cell r="L11">
            <v>3624</v>
          </cell>
        </row>
      </sheetData>
      <sheetData sheetId="5">
        <row r="12">
          <cell r="L12">
            <v>3624</v>
          </cell>
        </row>
      </sheetData>
      <sheetData sheetId="6">
        <row r="8">
          <cell r="L8">
            <v>3729.6000000000004</v>
          </cell>
        </row>
      </sheetData>
      <sheetData sheetId="7">
        <row r="6">
          <cell r="L6">
            <v>3729.6000000000004</v>
          </cell>
        </row>
        <row r="18">
          <cell r="L18">
            <v>1513.8000000000002</v>
          </cell>
        </row>
        <row r="19">
          <cell r="L19">
            <v>1513.8000000000002</v>
          </cell>
        </row>
        <row r="20">
          <cell r="L20">
            <v>2018.4</v>
          </cell>
        </row>
        <row r="26">
          <cell r="L26">
            <v>1576.1999999999998</v>
          </cell>
        </row>
        <row r="48">
          <cell r="L48">
            <v>2674.7000000000003</v>
          </cell>
        </row>
        <row r="75">
          <cell r="L75">
            <v>1189.2</v>
          </cell>
        </row>
        <row r="79">
          <cell r="L79">
            <v>5041</v>
          </cell>
        </row>
        <row r="81">
          <cell r="L81">
            <v>2520.5</v>
          </cell>
        </row>
        <row r="87">
          <cell r="L87">
            <v>1366.5</v>
          </cell>
        </row>
        <row r="89">
          <cell r="L89">
            <v>1920</v>
          </cell>
        </row>
        <row r="103">
          <cell r="L103">
            <v>4328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5"/>
      <c r="E2" s="86" t="s">
        <v>26</v>
      </c>
      <c r="F2" s="87" t="s">
        <v>27</v>
      </c>
      <c r="G2" s="88"/>
      <c r="H2" s="91" t="s">
        <v>28</v>
      </c>
      <c r="I2" s="92"/>
      <c r="J2" s="92"/>
      <c r="K2" s="92"/>
      <c r="L2" s="92"/>
      <c r="M2" s="92"/>
      <c r="N2" s="93"/>
    </row>
    <row r="3" spans="1:14" s="17" customFormat="1" ht="33.75" customHeight="1">
      <c r="A3" s="12" t="s">
        <v>29</v>
      </c>
      <c r="B3" s="15">
        <f>+'[1]7'!$J$152</f>
        <v>9852.44</v>
      </c>
      <c r="C3" s="15">
        <f>+'[1]7'!$J$307</f>
        <v>19590.729999999996</v>
      </c>
      <c r="D3" s="85"/>
      <c r="E3" s="86"/>
      <c r="F3" s="89"/>
      <c r="G3" s="90"/>
      <c r="H3" s="55" t="s">
        <v>30</v>
      </c>
      <c r="I3" s="55" t="s">
        <v>31</v>
      </c>
      <c r="J3" s="94" t="s">
        <v>32</v>
      </c>
      <c r="K3" s="95"/>
      <c r="L3" s="55" t="s">
        <v>33</v>
      </c>
      <c r="M3" s="94" t="s">
        <v>34</v>
      </c>
      <c r="N3" s="95"/>
    </row>
    <row r="4" spans="1:14" s="17" customFormat="1" ht="33" customHeight="1">
      <c r="A4" s="13" t="s">
        <v>35</v>
      </c>
      <c r="B4" s="15">
        <f>+'[1]7'!$M$152</f>
        <v>0.612869299381676</v>
      </c>
      <c r="C4" s="15">
        <f>+'[1]7'!$M$307</f>
        <v>0.57304102501540288</v>
      </c>
      <c r="D4" s="85"/>
      <c r="E4" s="77" t="s">
        <v>55</v>
      </c>
      <c r="F4" s="96" t="s">
        <v>56</v>
      </c>
      <c r="G4" s="96"/>
      <c r="H4" s="18">
        <v>0.2</v>
      </c>
      <c r="I4" s="18">
        <v>0.6</v>
      </c>
      <c r="J4" s="94" t="s">
        <v>57</v>
      </c>
      <c r="K4" s="95"/>
      <c r="L4" s="18">
        <v>0</v>
      </c>
      <c r="M4" s="94"/>
      <c r="N4" s="95"/>
    </row>
    <row r="5" spans="1:14" s="17" customFormat="1" ht="33" customHeight="1">
      <c r="A5" s="13" t="s">
        <v>31</v>
      </c>
      <c r="B5" s="15">
        <f>+'[1]7'!$K$152</f>
        <v>0.20096544612299086</v>
      </c>
      <c r="C5" s="15">
        <f>+'[1]7'!$K$307</f>
        <v>0.26951522480275114</v>
      </c>
      <c r="D5" s="85"/>
      <c r="E5" s="77" t="s">
        <v>58</v>
      </c>
      <c r="F5" s="96" t="s">
        <v>59</v>
      </c>
      <c r="G5" s="96"/>
      <c r="H5" s="18">
        <v>0.5</v>
      </c>
      <c r="I5" s="18">
        <v>1.53</v>
      </c>
      <c r="J5" s="94" t="s">
        <v>60</v>
      </c>
      <c r="K5" s="95"/>
      <c r="L5" s="18">
        <v>0</v>
      </c>
      <c r="M5" s="94"/>
      <c r="N5" s="95"/>
    </row>
    <row r="6" spans="1:14" s="17" customFormat="1" ht="33" customHeight="1">
      <c r="A6" s="13" t="s">
        <v>36</v>
      </c>
      <c r="B6" s="15">
        <f>+'[1]7'!$L$152</f>
        <v>0</v>
      </c>
      <c r="C6" s="15">
        <f>+'[1]7'!$L$307</f>
        <v>0</v>
      </c>
      <c r="D6" s="85"/>
      <c r="E6" s="77"/>
      <c r="F6" s="96"/>
      <c r="G6" s="96"/>
      <c r="H6" s="18"/>
      <c r="I6" s="18"/>
      <c r="J6" s="94"/>
      <c r="K6" s="95"/>
      <c r="L6" s="18"/>
      <c r="M6" s="94"/>
      <c r="N6" s="95"/>
    </row>
    <row r="7" spans="1:14" s="17" customFormat="1" ht="33" customHeight="1">
      <c r="A7" s="13" t="s">
        <v>37</v>
      </c>
      <c r="B7" s="15">
        <f>+B5+B6</f>
        <v>0.20096544612299086</v>
      </c>
      <c r="C7" s="15">
        <f>+C5+C6</f>
        <v>0.26951522480275114</v>
      </c>
      <c r="D7" s="85"/>
      <c r="E7" s="75"/>
      <c r="F7" s="97"/>
      <c r="G7" s="98"/>
      <c r="H7" s="18"/>
      <c r="I7" s="19"/>
      <c r="J7" s="94"/>
      <c r="K7" s="95"/>
      <c r="L7" s="18"/>
      <c r="M7" s="94"/>
      <c r="N7" s="95"/>
    </row>
    <row r="8" spans="1:14" s="17" customFormat="1" ht="33" customHeight="1">
      <c r="A8" s="13" t="s">
        <v>38</v>
      </c>
      <c r="B8" s="16">
        <f>+B7-B4</f>
        <v>-0.41190385325868517</v>
      </c>
      <c r="C8" s="16">
        <f>+C7-C4</f>
        <v>-0.30352580021265174</v>
      </c>
      <c r="D8" s="85"/>
      <c r="E8" s="75"/>
      <c r="F8" s="97"/>
      <c r="G8" s="98"/>
      <c r="H8" s="18"/>
      <c r="I8" s="18"/>
      <c r="J8" s="94"/>
      <c r="K8" s="95"/>
      <c r="L8" s="18"/>
      <c r="M8" s="94"/>
      <c r="N8" s="95"/>
    </row>
    <row r="9" spans="1:14" s="17" customFormat="1" ht="33" customHeight="1">
      <c r="A9" s="12" t="s">
        <v>39</v>
      </c>
      <c r="B9" s="16">
        <f>+'[1]7'!$Q$152</f>
        <v>0.43278071218906189</v>
      </c>
      <c r="C9" s="16">
        <f>+'[1]7'!$Q$307</f>
        <v>0.34858971564612451</v>
      </c>
      <c r="D9" s="85"/>
      <c r="E9" s="75"/>
      <c r="F9" s="97"/>
      <c r="G9" s="98"/>
      <c r="H9" s="18"/>
      <c r="I9" s="18"/>
      <c r="J9" s="94"/>
      <c r="K9" s="95"/>
      <c r="L9" s="55"/>
      <c r="M9" s="94"/>
      <c r="N9" s="95"/>
    </row>
    <row r="10" spans="1:14" s="17" customFormat="1" ht="33" customHeight="1">
      <c r="A10" s="12" t="s">
        <v>43</v>
      </c>
      <c r="B10" s="16">
        <f>+'[1]7'!$P$152</f>
        <v>0.10149770006211659</v>
      </c>
      <c r="C10" s="16">
        <f>+'[1]7'!$P$307</f>
        <v>0.25522275076018103</v>
      </c>
      <c r="D10" s="85"/>
      <c r="E10" s="75"/>
      <c r="F10" s="97"/>
      <c r="G10" s="98"/>
      <c r="H10" s="18"/>
      <c r="I10" s="18"/>
      <c r="J10" s="94"/>
      <c r="K10" s="95"/>
      <c r="L10" s="55"/>
      <c r="M10" s="94"/>
      <c r="N10" s="95"/>
    </row>
    <row r="11" spans="1:14" s="17" customFormat="1" ht="33" customHeight="1">
      <c r="A11" s="51"/>
      <c r="B11" s="51"/>
      <c r="C11" s="51"/>
      <c r="D11" s="85"/>
      <c r="E11" s="75"/>
      <c r="F11" s="97"/>
      <c r="G11" s="98"/>
      <c r="H11" s="18"/>
      <c r="I11" s="18"/>
      <c r="J11" s="94"/>
      <c r="K11" s="95"/>
      <c r="L11" s="55"/>
      <c r="M11" s="94"/>
      <c r="N11" s="95"/>
    </row>
    <row r="12" spans="1:14" s="17" customFormat="1" ht="33" customHeight="1">
      <c r="A12" s="12"/>
      <c r="B12" s="16"/>
      <c r="C12" s="16"/>
      <c r="D12" s="85"/>
      <c r="E12" s="75"/>
      <c r="F12" s="97"/>
      <c r="G12" s="98"/>
      <c r="H12" s="18"/>
      <c r="I12" s="18"/>
      <c r="J12" s="94"/>
      <c r="K12" s="95"/>
      <c r="L12" s="55"/>
      <c r="M12" s="94"/>
      <c r="N12" s="95"/>
    </row>
    <row r="13" spans="1:14" s="17" customFormat="1" ht="33" customHeight="1">
      <c r="A13" s="14"/>
      <c r="B13" s="16"/>
      <c r="C13" s="16"/>
      <c r="D13" s="85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5"/>
      <c r="E14" s="19" t="s">
        <v>41</v>
      </c>
      <c r="F14" s="20">
        <v>0</v>
      </c>
      <c r="G14" s="20">
        <v>0</v>
      </c>
      <c r="H14" s="20">
        <v>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5"/>
      <c r="E15" s="19" t="s">
        <v>42</v>
      </c>
      <c r="F15" s="20">
        <v>1</v>
      </c>
      <c r="G15" s="20">
        <v>1</v>
      </c>
      <c r="H15" s="20">
        <v>0</v>
      </c>
      <c r="I15" s="20">
        <v>0</v>
      </c>
      <c r="J15" s="20">
        <v>3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M5:N5"/>
    <mergeCell ref="J10:K10"/>
    <mergeCell ref="M9:N9"/>
    <mergeCell ref="M10:N10"/>
    <mergeCell ref="J6:K6"/>
    <mergeCell ref="J7:K7"/>
    <mergeCell ref="M8:N8"/>
    <mergeCell ref="M6:N6"/>
    <mergeCell ref="J8:K8"/>
    <mergeCell ref="J12:K12"/>
    <mergeCell ref="J11:K11"/>
    <mergeCell ref="J9:K9"/>
    <mergeCell ref="F10:G10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</mergeCells>
  <phoneticPr fontId="1" type="noConversion"/>
  <conditionalFormatting sqref="F16:M16 F14:N15">
    <cfRule type="cellIs" dxfId="8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5" activeCellId="7" sqref="A159:XFD200 A202:XFD202 A204:XFD210 A212:XFD220 A223:XFD224 A228:XFD232 A234:XFD272 A27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61</v>
      </c>
      <c r="B1" s="124"/>
      <c r="C1" s="124"/>
      <c r="D1" s="124"/>
      <c r="BN1" t="s">
        <v>62</v>
      </c>
      <c r="DE1" s="124" t="s">
        <v>63</v>
      </c>
      <c r="DF1" s="124"/>
      <c r="DG1" s="124"/>
      <c r="DH1" s="124"/>
      <c r="FR1" t="s">
        <v>62</v>
      </c>
    </row>
    <row r="2" spans="1:215" s="33" customFormat="1" ht="26.25" customHeight="1">
      <c r="A2" s="125" t="s">
        <v>64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65</v>
      </c>
      <c r="G2" s="118" t="s">
        <v>66</v>
      </c>
      <c r="H2" s="120" t="s">
        <v>67</v>
      </c>
      <c r="I2" s="120" t="s">
        <v>68</v>
      </c>
      <c r="J2" s="120" t="s">
        <v>4</v>
      </c>
      <c r="K2" s="122" t="s">
        <v>69</v>
      </c>
      <c r="L2" s="134" t="s">
        <v>70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71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72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73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74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64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65</v>
      </c>
      <c r="DK2" s="118" t="s">
        <v>66</v>
      </c>
      <c r="DL2" s="120" t="s">
        <v>67</v>
      </c>
      <c r="DM2" s="120" t="s">
        <v>68</v>
      </c>
      <c r="DN2" s="120" t="s">
        <v>4</v>
      </c>
      <c r="DO2" s="122" t="s">
        <v>69</v>
      </c>
      <c r="DP2" s="134" t="s">
        <v>70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71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72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73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74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3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4" t="s">
        <v>12</v>
      </c>
      <c r="T3" s="34" t="s">
        <v>13</v>
      </c>
      <c r="U3" s="34" t="s">
        <v>75</v>
      </c>
      <c r="V3" s="34" t="s">
        <v>76</v>
      </c>
      <c r="W3" s="34" t="s">
        <v>77</v>
      </c>
      <c r="X3" s="34" t="s">
        <v>78</v>
      </c>
      <c r="Y3" s="34" t="s">
        <v>79</v>
      </c>
      <c r="Z3" s="34" t="s">
        <v>80</v>
      </c>
      <c r="AA3" s="34" t="s">
        <v>81</v>
      </c>
      <c r="AB3" s="35" t="s">
        <v>82</v>
      </c>
      <c r="AC3" s="25" t="s">
        <v>83</v>
      </c>
      <c r="AD3" s="25" t="s">
        <v>84</v>
      </c>
      <c r="AE3" s="25" t="s">
        <v>85</v>
      </c>
      <c r="AF3" s="35" t="s">
        <v>86</v>
      </c>
      <c r="AG3" s="25" t="s">
        <v>87</v>
      </c>
      <c r="AH3" s="25" t="s">
        <v>88</v>
      </c>
      <c r="AI3" s="35" t="s">
        <v>89</v>
      </c>
      <c r="AJ3" s="35" t="s">
        <v>90</v>
      </c>
      <c r="AK3" s="35" t="s">
        <v>91</v>
      </c>
      <c r="AL3" s="26" t="s">
        <v>92</v>
      </c>
      <c r="AM3" s="25" t="s">
        <v>93</v>
      </c>
      <c r="AN3" s="25" t="s">
        <v>94</v>
      </c>
      <c r="AO3" s="25" t="s">
        <v>95</v>
      </c>
      <c r="AP3" s="35" t="s">
        <v>96</v>
      </c>
      <c r="AQ3" s="36" t="s">
        <v>97</v>
      </c>
      <c r="AR3" s="35" t="s">
        <v>98</v>
      </c>
      <c r="AS3" s="35" t="s">
        <v>99</v>
      </c>
      <c r="AT3" s="35" t="s">
        <v>100</v>
      </c>
      <c r="AU3" s="35" t="s">
        <v>101</v>
      </c>
      <c r="AV3" s="25" t="s">
        <v>102</v>
      </c>
      <c r="AW3" s="25" t="s">
        <v>103</v>
      </c>
      <c r="AX3" s="25" t="s">
        <v>104</v>
      </c>
      <c r="AY3" s="25" t="s">
        <v>105</v>
      </c>
      <c r="AZ3" s="25" t="s">
        <v>106</v>
      </c>
      <c r="BA3" s="25" t="s">
        <v>107</v>
      </c>
      <c r="BB3" s="27" t="s">
        <v>83</v>
      </c>
      <c r="BC3" s="37" t="s">
        <v>84</v>
      </c>
      <c r="BD3" s="37" t="s">
        <v>85</v>
      </c>
      <c r="BE3" s="37" t="s">
        <v>108</v>
      </c>
      <c r="BF3" s="37" t="s">
        <v>94</v>
      </c>
      <c r="BG3" s="37" t="s">
        <v>86</v>
      </c>
      <c r="BH3" s="37" t="s">
        <v>88</v>
      </c>
      <c r="BI3" s="37" t="s">
        <v>109</v>
      </c>
      <c r="BJ3" s="37" t="s">
        <v>90</v>
      </c>
      <c r="BK3" s="37" t="s">
        <v>110</v>
      </c>
      <c r="BL3" s="37" t="s">
        <v>111</v>
      </c>
      <c r="BM3" s="37" t="s">
        <v>87</v>
      </c>
      <c r="BN3" s="37" t="s">
        <v>112</v>
      </c>
      <c r="BO3" s="37" t="s">
        <v>113</v>
      </c>
      <c r="BP3" s="35" t="s">
        <v>82</v>
      </c>
      <c r="BQ3" s="25" t="s">
        <v>83</v>
      </c>
      <c r="BR3" s="25" t="s">
        <v>84</v>
      </c>
      <c r="BS3" s="25" t="s">
        <v>85</v>
      </c>
      <c r="BT3" s="35" t="s">
        <v>86</v>
      </c>
      <c r="BU3" s="25" t="s">
        <v>87</v>
      </c>
      <c r="BV3" s="25" t="s">
        <v>88</v>
      </c>
      <c r="BW3" s="35" t="s">
        <v>89</v>
      </c>
      <c r="BX3" s="35" t="s">
        <v>90</v>
      </c>
      <c r="BY3" s="35" t="s">
        <v>91</v>
      </c>
      <c r="BZ3" s="26" t="s">
        <v>92</v>
      </c>
      <c r="CA3" s="25" t="s">
        <v>93</v>
      </c>
      <c r="CB3" s="25" t="s">
        <v>94</v>
      </c>
      <c r="CC3" s="25" t="s">
        <v>95</v>
      </c>
      <c r="CD3" s="35" t="s">
        <v>96</v>
      </c>
      <c r="CE3" s="36" t="s">
        <v>97</v>
      </c>
      <c r="CF3" s="35" t="s">
        <v>98</v>
      </c>
      <c r="CG3" s="35" t="s">
        <v>99</v>
      </c>
      <c r="CH3" s="35" t="s">
        <v>100</v>
      </c>
      <c r="CI3" s="35" t="s">
        <v>101</v>
      </c>
      <c r="CJ3" s="25" t="s">
        <v>102</v>
      </c>
      <c r="CK3" s="25" t="s">
        <v>103</v>
      </c>
      <c r="CL3" s="25" t="s">
        <v>104</v>
      </c>
      <c r="CM3" s="25" t="s">
        <v>105</v>
      </c>
      <c r="CN3" s="25" t="s">
        <v>106</v>
      </c>
      <c r="CO3" s="25" t="s">
        <v>107</v>
      </c>
      <c r="CP3" s="27" t="s">
        <v>83</v>
      </c>
      <c r="CQ3" s="37" t="s">
        <v>84</v>
      </c>
      <c r="CR3" s="37" t="s">
        <v>85</v>
      </c>
      <c r="CS3" s="37" t="s">
        <v>108</v>
      </c>
      <c r="CT3" s="37" t="s">
        <v>94</v>
      </c>
      <c r="CU3" s="37" t="s">
        <v>86</v>
      </c>
      <c r="CV3" s="37" t="s">
        <v>88</v>
      </c>
      <c r="CW3" s="37" t="s">
        <v>109</v>
      </c>
      <c r="CX3" s="37" t="s">
        <v>90</v>
      </c>
      <c r="CY3" s="37" t="s">
        <v>110</v>
      </c>
      <c r="CZ3" s="37" t="s">
        <v>111</v>
      </c>
      <c r="DA3" s="37" t="s">
        <v>87</v>
      </c>
      <c r="DB3" s="37" t="s">
        <v>112</v>
      </c>
      <c r="DC3" s="37" t="s">
        <v>113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4" t="s">
        <v>12</v>
      </c>
      <c r="DX3" s="34" t="s">
        <v>13</v>
      </c>
      <c r="DY3" s="34" t="s">
        <v>75</v>
      </c>
      <c r="DZ3" s="34" t="s">
        <v>76</v>
      </c>
      <c r="EA3" s="34" t="s">
        <v>77</v>
      </c>
      <c r="EB3" s="34" t="s">
        <v>78</v>
      </c>
      <c r="EC3" s="34" t="s">
        <v>79</v>
      </c>
      <c r="ED3" s="34" t="s">
        <v>80</v>
      </c>
      <c r="EE3" s="34" t="s">
        <v>81</v>
      </c>
      <c r="EF3" s="35" t="s">
        <v>82</v>
      </c>
      <c r="EG3" s="25" t="s">
        <v>83</v>
      </c>
      <c r="EH3" s="25" t="s">
        <v>84</v>
      </c>
      <c r="EI3" s="25" t="s">
        <v>85</v>
      </c>
      <c r="EJ3" s="35" t="s">
        <v>86</v>
      </c>
      <c r="EK3" s="25" t="s">
        <v>87</v>
      </c>
      <c r="EL3" s="25" t="s">
        <v>88</v>
      </c>
      <c r="EM3" s="35" t="s">
        <v>89</v>
      </c>
      <c r="EN3" s="35" t="s">
        <v>90</v>
      </c>
      <c r="EO3" s="35" t="s">
        <v>91</v>
      </c>
      <c r="EP3" s="26" t="s">
        <v>92</v>
      </c>
      <c r="EQ3" s="25" t="s">
        <v>93</v>
      </c>
      <c r="ER3" s="25" t="s">
        <v>94</v>
      </c>
      <c r="ES3" s="25" t="s">
        <v>95</v>
      </c>
      <c r="ET3" s="35" t="s">
        <v>96</v>
      </c>
      <c r="EU3" s="36" t="s">
        <v>97</v>
      </c>
      <c r="EV3" s="35" t="s">
        <v>98</v>
      </c>
      <c r="EW3" s="35" t="s">
        <v>99</v>
      </c>
      <c r="EX3" s="35" t="s">
        <v>100</v>
      </c>
      <c r="EY3" s="35" t="s">
        <v>101</v>
      </c>
      <c r="EZ3" s="25" t="s">
        <v>102</v>
      </c>
      <c r="FA3" s="25" t="s">
        <v>103</v>
      </c>
      <c r="FB3" s="25" t="s">
        <v>104</v>
      </c>
      <c r="FC3" s="25" t="s">
        <v>105</v>
      </c>
      <c r="FD3" s="25" t="s">
        <v>106</v>
      </c>
      <c r="FE3" s="25" t="s">
        <v>107</v>
      </c>
      <c r="FF3" s="27" t="s">
        <v>83</v>
      </c>
      <c r="FG3" s="37" t="s">
        <v>84</v>
      </c>
      <c r="FH3" s="37" t="s">
        <v>85</v>
      </c>
      <c r="FI3" s="37" t="s">
        <v>108</v>
      </c>
      <c r="FJ3" s="37" t="s">
        <v>94</v>
      </c>
      <c r="FK3" s="37" t="s">
        <v>86</v>
      </c>
      <c r="FL3" s="37" t="s">
        <v>88</v>
      </c>
      <c r="FM3" s="37" t="s">
        <v>109</v>
      </c>
      <c r="FN3" s="37" t="s">
        <v>90</v>
      </c>
      <c r="FO3" s="37" t="s">
        <v>110</v>
      </c>
      <c r="FP3" s="37" t="s">
        <v>111</v>
      </c>
      <c r="FQ3" s="37" t="s">
        <v>87</v>
      </c>
      <c r="FR3" s="37" t="s">
        <v>112</v>
      </c>
      <c r="FS3" s="37" t="s">
        <v>99</v>
      </c>
      <c r="FT3" s="35" t="s">
        <v>82</v>
      </c>
      <c r="FU3" s="25" t="s">
        <v>83</v>
      </c>
      <c r="FV3" s="25" t="s">
        <v>84</v>
      </c>
      <c r="FW3" s="25" t="s">
        <v>85</v>
      </c>
      <c r="FX3" s="35" t="s">
        <v>86</v>
      </c>
      <c r="FY3" s="25" t="s">
        <v>87</v>
      </c>
      <c r="FZ3" s="25" t="s">
        <v>88</v>
      </c>
      <c r="GA3" s="35" t="s">
        <v>89</v>
      </c>
      <c r="GB3" s="35" t="s">
        <v>90</v>
      </c>
      <c r="GC3" s="35" t="s">
        <v>91</v>
      </c>
      <c r="GD3" s="26" t="s">
        <v>92</v>
      </c>
      <c r="GE3" s="25" t="s">
        <v>93</v>
      </c>
      <c r="GF3" s="25" t="s">
        <v>94</v>
      </c>
      <c r="GG3" s="25" t="s">
        <v>95</v>
      </c>
      <c r="GH3" s="35" t="s">
        <v>96</v>
      </c>
      <c r="GI3" s="36" t="s">
        <v>97</v>
      </c>
      <c r="GJ3" s="35" t="s">
        <v>98</v>
      </c>
      <c r="GK3" s="35" t="s">
        <v>99</v>
      </c>
      <c r="GL3" s="35" t="s">
        <v>100</v>
      </c>
      <c r="GM3" s="35" t="s">
        <v>101</v>
      </c>
      <c r="GN3" s="25" t="s">
        <v>102</v>
      </c>
      <c r="GO3" s="25" t="s">
        <v>103</v>
      </c>
      <c r="GP3" s="25" t="s">
        <v>104</v>
      </c>
      <c r="GQ3" s="25" t="s">
        <v>105</v>
      </c>
      <c r="GR3" s="25" t="s">
        <v>106</v>
      </c>
      <c r="GS3" s="25" t="s">
        <v>107</v>
      </c>
      <c r="GT3" s="27" t="s">
        <v>83</v>
      </c>
      <c r="GU3" s="37" t="s">
        <v>84</v>
      </c>
      <c r="GV3" s="37" t="s">
        <v>85</v>
      </c>
      <c r="GW3" s="37" t="s">
        <v>108</v>
      </c>
      <c r="GX3" s="37" t="s">
        <v>94</v>
      </c>
      <c r="GY3" s="37" t="s">
        <v>86</v>
      </c>
      <c r="GZ3" s="37" t="s">
        <v>88</v>
      </c>
      <c r="HA3" s="37" t="s">
        <v>109</v>
      </c>
      <c r="HB3" s="37" t="s">
        <v>90</v>
      </c>
      <c r="HC3" s="37" t="s">
        <v>110</v>
      </c>
      <c r="HD3" s="37" t="s">
        <v>111</v>
      </c>
      <c r="HE3" s="37" t="s">
        <v>87</v>
      </c>
      <c r="HF3" s="37" t="s">
        <v>112</v>
      </c>
      <c r="HG3" s="37" t="s">
        <v>99</v>
      </c>
    </row>
    <row r="4" spans="1:215" s="33" customFormat="1" ht="15.75" hidden="1" customHeight="1">
      <c r="A4" s="61">
        <v>30501005</v>
      </c>
      <c r="B4" s="109" t="s">
        <v>114</v>
      </c>
      <c r="C4" s="78" t="s">
        <v>115</v>
      </c>
      <c r="D4" s="79"/>
      <c r="E4" s="62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9" t="s">
        <v>114</v>
      </c>
      <c r="DG4" s="78" t="s">
        <v>115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0"/>
      <c r="C5" s="78" t="s">
        <v>116</v>
      </c>
      <c r="D5" s="79"/>
      <c r="E5" s="62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0"/>
      <c r="DG5" s="78" t="s">
        <v>116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99" t="s">
        <v>117</v>
      </c>
      <c r="C6" s="76" t="s">
        <v>118</v>
      </c>
      <c r="D6" s="5"/>
      <c r="E6" s="22">
        <v>5.03</v>
      </c>
      <c r="F6" s="23">
        <f t="shared" si="0"/>
        <v>0</v>
      </c>
      <c r="G6" s="23">
        <f>+'[2]7'!$L$18</f>
        <v>1513.8000000000002</v>
      </c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99" t="s">
        <v>119</v>
      </c>
      <c r="DG6" s="76" t="s">
        <v>118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1513.8000000000002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>
        <f t="shared" si="20"/>
        <v>0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0"/>
      <c r="C7" s="76" t="s">
        <v>120</v>
      </c>
      <c r="D7" s="5"/>
      <c r="E7" s="22">
        <v>5.03</v>
      </c>
      <c r="F7" s="23">
        <f t="shared" si="0"/>
        <v>0</v>
      </c>
      <c r="G7" s="23">
        <f>+'[2]7'!$L$20</f>
        <v>2018.4</v>
      </c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0"/>
      <c r="DG7" s="76" t="s">
        <v>120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2018.4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>
        <f t="shared" si="20"/>
        <v>0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0"/>
      <c r="C8" s="76" t="s">
        <v>121</v>
      </c>
      <c r="D8" s="5"/>
      <c r="E8" s="22">
        <v>5.03</v>
      </c>
      <c r="F8" s="23">
        <f t="shared" si="0"/>
        <v>0</v>
      </c>
      <c r="G8" s="23">
        <f>+'[2]7'!$L$19</f>
        <v>1513.8000000000002</v>
      </c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0"/>
      <c r="DG8" s="76" t="s">
        <v>121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1513.8000000000002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>
        <f t="shared" si="20"/>
        <v>0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0"/>
      <c r="C9" s="76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0"/>
      <c r="DG9" s="76" t="s">
        <v>122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1"/>
      <c r="C10" s="76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1"/>
      <c r="DG10" s="76" t="s">
        <v>123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99" t="s">
        <v>124</v>
      </c>
      <c r="C11" s="76" t="s">
        <v>125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99" t="s">
        <v>124</v>
      </c>
      <c r="DG11" s="76" t="s">
        <v>125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0"/>
      <c r="C12" s="76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0"/>
      <c r="DG12" s="76" t="s">
        <v>126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1"/>
      <c r="C13" s="76" t="s">
        <v>127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1"/>
      <c r="DG13" s="76" t="s">
        <v>127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5" t="s">
        <v>128</v>
      </c>
      <c r="C14" s="76" t="s">
        <v>123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5" t="s">
        <v>128</v>
      </c>
      <c r="DG14" s="76" t="s">
        <v>123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1">
        <v>30100033</v>
      </c>
      <c r="B15" s="105"/>
      <c r="C15" s="76" t="s">
        <v>129</v>
      </c>
      <c r="D15" s="5">
        <v>176</v>
      </c>
      <c r="E15" s="22">
        <v>5.03</v>
      </c>
      <c r="F15" s="23">
        <f t="shared" si="0"/>
        <v>885.28000000000009</v>
      </c>
      <c r="G15" s="23"/>
      <c r="H15" s="23">
        <f t="shared" si="1"/>
        <v>2.1</v>
      </c>
      <c r="I15" s="23">
        <f t="shared" si="2"/>
        <v>0</v>
      </c>
      <c r="J15" s="23">
        <f t="shared" si="3"/>
        <v>887.38000000000011</v>
      </c>
      <c r="K15" s="23">
        <f t="shared" si="4"/>
        <v>0.23665171628839951</v>
      </c>
      <c r="L15" s="23" t="str">
        <f t="shared" si="5"/>
        <v>0</v>
      </c>
      <c r="M15" s="10">
        <v>0.35</v>
      </c>
      <c r="N15" s="23">
        <f t="shared" si="6"/>
        <v>3.1058300000000001</v>
      </c>
      <c r="O15" s="23">
        <f t="shared" si="7"/>
        <v>0.11334828371160047</v>
      </c>
      <c r="P15" s="23">
        <f t="shared" si="8"/>
        <v>1.1269129347066644</v>
      </c>
      <c r="Q15" s="7">
        <v>0.3</v>
      </c>
      <c r="R15" s="6">
        <f t="shared" si="9"/>
        <v>0.26621400000000001</v>
      </c>
      <c r="S15" s="5"/>
      <c r="T15" s="5"/>
      <c r="U15" s="5">
        <v>1</v>
      </c>
      <c r="V15" s="5"/>
      <c r="W15" s="5"/>
      <c r="X15" s="5"/>
      <c r="Y15" s="5"/>
      <c r="Z15" s="5"/>
      <c r="AA15" s="5"/>
      <c r="AB15" s="4"/>
      <c r="AC15" s="4">
        <v>2.1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887.38000000000034</v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>
        <f t="shared" si="10"/>
        <v>0</v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>
        <f t="shared" si="10"/>
        <v>0</v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5"/>
      <c r="DG15" s="76" t="s">
        <v>129</v>
      </c>
      <c r="DH15" s="5">
        <f t="shared" si="13"/>
        <v>176</v>
      </c>
      <c r="DI15" s="24">
        <v>5.03</v>
      </c>
      <c r="DJ15" s="23">
        <f t="shared" si="14"/>
        <v>885.28000000000009</v>
      </c>
      <c r="DK15" s="23">
        <f t="shared" si="15"/>
        <v>0</v>
      </c>
      <c r="DL15" s="23">
        <f t="shared" si="16"/>
        <v>2.1</v>
      </c>
      <c r="DM15" s="23">
        <f t="shared" si="17"/>
        <v>0</v>
      </c>
      <c r="DN15" s="23">
        <f t="shared" si="18"/>
        <v>887.38000000000011</v>
      </c>
      <c r="DO15" s="23">
        <f t="shared" si="19"/>
        <v>0.23665171628839951</v>
      </c>
      <c r="DP15" s="23" t="str">
        <f t="shared" si="20"/>
        <v/>
      </c>
      <c r="DQ15" s="10">
        <v>0.35</v>
      </c>
      <c r="DR15" s="23">
        <f t="shared" si="21"/>
        <v>3.1058300000000001</v>
      </c>
      <c r="DS15" s="23" t="str">
        <f t="shared" si="22"/>
        <v/>
      </c>
      <c r="DT15" s="23">
        <f t="shared" si="23"/>
        <v>1.1269129347066644</v>
      </c>
      <c r="DU15" s="7">
        <v>0.3</v>
      </c>
      <c r="DV15" s="6">
        <f t="shared" si="24"/>
        <v>0.26621400000000001</v>
      </c>
      <c r="DW15" s="5">
        <f t="shared" si="35"/>
        <v>0</v>
      </c>
      <c r="DX15" s="5">
        <f t="shared" si="35"/>
        <v>0</v>
      </c>
      <c r="DY15" s="5">
        <f t="shared" si="35"/>
        <v>1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2.1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>
        <f t="shared" si="29"/>
        <v>0</v>
      </c>
      <c r="FU15" s="4">
        <f t="shared" si="29"/>
        <v>887.38000000000034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 t="str">
        <f t="shared" si="29"/>
        <v/>
      </c>
      <c r="FZ15" s="4">
        <f t="shared" si="29"/>
        <v>0</v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>
        <f t="shared" si="29"/>
        <v>0</v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5"/>
      <c r="C16" s="76" t="s">
        <v>130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5"/>
      <c r="DG16" s="76" t="s">
        <v>130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customHeight="1">
      <c r="A17" s="61">
        <v>30100032</v>
      </c>
      <c r="B17" s="105"/>
      <c r="C17" s="76" t="s">
        <v>131</v>
      </c>
      <c r="D17" s="5">
        <v>286</v>
      </c>
      <c r="E17" s="22">
        <v>5.03</v>
      </c>
      <c r="F17" s="23">
        <f t="shared" si="0"/>
        <v>1438.5800000000002</v>
      </c>
      <c r="G17" s="23">
        <f>+'[2]7'!$L$26</f>
        <v>1576.1999999999998</v>
      </c>
      <c r="H17" s="23">
        <f t="shared" si="1"/>
        <v>4.5999999999999996</v>
      </c>
      <c r="I17" s="23">
        <f t="shared" si="2"/>
        <v>0</v>
      </c>
      <c r="J17" s="23">
        <f t="shared" si="3"/>
        <v>1443.18</v>
      </c>
      <c r="K17" s="23">
        <f t="shared" si="4"/>
        <v>0.31874055904322396</v>
      </c>
      <c r="L17" s="23">
        <f t="shared" si="5"/>
        <v>0</v>
      </c>
      <c r="M17" s="10">
        <v>0.35</v>
      </c>
      <c r="N17" s="23">
        <f t="shared" si="6"/>
        <v>5.0511299999999997</v>
      </c>
      <c r="O17" s="23">
        <f t="shared" si="7"/>
        <v>3.1259440956776019E-2</v>
      </c>
      <c r="P17" s="23">
        <f t="shared" si="8"/>
        <v>0</v>
      </c>
      <c r="Q17" s="7">
        <v>0.3</v>
      </c>
      <c r="R17" s="6">
        <f t="shared" si="9"/>
        <v>0.43295400000000001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>
        <v>4.5999999999999996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1443.18</v>
      </c>
      <c r="BR17" s="4" t="str">
        <f t="shared" si="10"/>
        <v/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5"/>
      <c r="DG17" s="76" t="s">
        <v>131</v>
      </c>
      <c r="DH17" s="5">
        <f t="shared" si="13"/>
        <v>286</v>
      </c>
      <c r="DI17" s="24">
        <v>5.03</v>
      </c>
      <c r="DJ17" s="23">
        <f t="shared" si="14"/>
        <v>1438.5800000000002</v>
      </c>
      <c r="DK17" s="23">
        <f t="shared" si="15"/>
        <v>1576.1999999999998</v>
      </c>
      <c r="DL17" s="23">
        <f t="shared" si="16"/>
        <v>4.5999999999999996</v>
      </c>
      <c r="DM17" s="23">
        <f t="shared" si="17"/>
        <v>0</v>
      </c>
      <c r="DN17" s="23">
        <f t="shared" si="18"/>
        <v>1443.18</v>
      </c>
      <c r="DO17" s="23">
        <f t="shared" si="19"/>
        <v>0.31874055904322396</v>
      </c>
      <c r="DP17" s="23">
        <f t="shared" si="20"/>
        <v>0</v>
      </c>
      <c r="DQ17" s="10">
        <v>0.35</v>
      </c>
      <c r="DR17" s="23">
        <f t="shared" si="21"/>
        <v>5.0511299999999997</v>
      </c>
      <c r="DS17" s="23">
        <f t="shared" si="22"/>
        <v>3.1259440956776019E-2</v>
      </c>
      <c r="DT17" s="23">
        <f t="shared" si="23"/>
        <v>0</v>
      </c>
      <c r="DU17" s="7">
        <v>0.3</v>
      </c>
      <c r="DV17" s="6">
        <f t="shared" si="24"/>
        <v>0.43295400000000001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4.5999999999999996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>
        <f t="shared" si="29"/>
        <v>0</v>
      </c>
      <c r="FU17" s="4">
        <f t="shared" si="29"/>
        <v>1443.18</v>
      </c>
      <c r="FV17" s="4" t="str">
        <f t="shared" si="29"/>
        <v/>
      </c>
      <c r="FW17" s="4">
        <f t="shared" si="29"/>
        <v>0</v>
      </c>
      <c r="FX17" s="4">
        <f t="shared" si="29"/>
        <v>0</v>
      </c>
      <c r="FY17" s="4">
        <f t="shared" si="29"/>
        <v>0</v>
      </c>
      <c r="FZ17" s="4" t="str">
        <f t="shared" si="29"/>
        <v/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>
        <f t="shared" si="30"/>
        <v>0</v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99" t="s">
        <v>132</v>
      </c>
      <c r="C18" s="76" t="s">
        <v>131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99" t="s">
        <v>132</v>
      </c>
      <c r="DG18" s="76" t="s">
        <v>131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0"/>
      <c r="C19" s="76" t="s">
        <v>133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0"/>
      <c r="DG19" s="76" t="s">
        <v>133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1"/>
      <c r="C20" s="76" t="s">
        <v>121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1"/>
      <c r="DG20" s="76" t="s">
        <v>121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99" t="s">
        <v>134</v>
      </c>
      <c r="C21" s="76" t="s">
        <v>135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99" t="s">
        <v>134</v>
      </c>
      <c r="DG21" s="76" t="s">
        <v>135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0"/>
      <c r="C22" s="76" t="s">
        <v>136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0"/>
      <c r="DG22" s="76" t="s">
        <v>136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0"/>
      <c r="C23" s="76" t="s">
        <v>137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0"/>
      <c r="DG23" s="76" t="s">
        <v>137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1"/>
      <c r="C24" s="76" t="s">
        <v>116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1"/>
      <c r="DG24" s="76" t="s">
        <v>116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3" t="s">
        <v>138</v>
      </c>
      <c r="C25" s="76" t="s">
        <v>139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3" t="s">
        <v>138</v>
      </c>
      <c r="DG25" s="76" t="s">
        <v>139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5" t="s">
        <v>140</v>
      </c>
      <c r="C26" s="76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5" t="s">
        <v>140</v>
      </c>
      <c r="DG26" s="76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5"/>
      <c r="C27" s="76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5"/>
      <c r="DG27" s="76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6" t="s">
        <v>141</v>
      </c>
      <c r="C28" s="76" t="s">
        <v>142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6" t="s">
        <v>141</v>
      </c>
      <c r="DG28" s="76" t="s">
        <v>142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7"/>
      <c r="C29" s="76" t="s">
        <v>121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7"/>
      <c r="DG29" s="76" t="s">
        <v>121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7"/>
      <c r="C30" s="76" t="s">
        <v>133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7"/>
      <c r="DG30" s="76" t="s">
        <v>133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8"/>
      <c r="C31" s="76" t="s">
        <v>131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8"/>
      <c r="DG31" s="76" t="s">
        <v>131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99" t="s">
        <v>143</v>
      </c>
      <c r="C32" s="76" t="s">
        <v>122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99" t="s">
        <v>143</v>
      </c>
      <c r="DG32" s="76" t="s">
        <v>122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0"/>
      <c r="C33" s="76" t="s">
        <v>118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0"/>
      <c r="DG33" s="76" t="s">
        <v>118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1">
        <v>30100044</v>
      </c>
      <c r="B34" s="100"/>
      <c r="C34" s="76" t="s">
        <v>133</v>
      </c>
      <c r="D34" s="5">
        <v>182</v>
      </c>
      <c r="E34" s="22">
        <v>5.03</v>
      </c>
      <c r="F34" s="23">
        <f t="shared" si="0"/>
        <v>915.46</v>
      </c>
      <c r="G34" s="23"/>
      <c r="H34" s="23">
        <f t="shared" si="1"/>
        <v>5.5</v>
      </c>
      <c r="I34" s="23">
        <f t="shared" si="2"/>
        <v>0</v>
      </c>
      <c r="J34" s="23">
        <f t="shared" si="3"/>
        <v>920.96</v>
      </c>
      <c r="K34" s="23">
        <f t="shared" si="4"/>
        <v>0.59720291869353714</v>
      </c>
      <c r="L34" s="23" t="str">
        <f t="shared" si="5"/>
        <v>0</v>
      </c>
      <c r="M34" s="10">
        <v>0.2</v>
      </c>
      <c r="N34" s="23">
        <f t="shared" si="6"/>
        <v>1.84192</v>
      </c>
      <c r="O34" s="23">
        <f t="shared" si="7"/>
        <v>-0.39720291869353713</v>
      </c>
      <c r="P34" s="23">
        <f t="shared" si="8"/>
        <v>0</v>
      </c>
      <c r="Q34" s="7">
        <v>0.1</v>
      </c>
      <c r="R34" s="6">
        <f t="shared" si="9"/>
        <v>9.2095999999999997E-2</v>
      </c>
      <c r="S34" s="5"/>
      <c r="T34" s="5"/>
      <c r="U34" s="5"/>
      <c r="V34" s="5"/>
      <c r="W34" s="5"/>
      <c r="X34" s="5"/>
      <c r="Y34" s="5"/>
      <c r="Z34" s="5"/>
      <c r="AA34" s="5"/>
      <c r="AB34" s="4">
        <v>0.5</v>
      </c>
      <c r="AC34" s="4">
        <v>5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5.4291174426685199E-2</v>
      </c>
      <c r="BQ34" s="4">
        <f t="shared" si="38"/>
        <v>837.23636363636376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>
        <f t="shared" si="36"/>
        <v>0</v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0"/>
      <c r="DG34" s="76" t="s">
        <v>133</v>
      </c>
      <c r="DH34" s="5">
        <f t="shared" si="13"/>
        <v>182</v>
      </c>
      <c r="DI34" s="24">
        <v>5.03</v>
      </c>
      <c r="DJ34" s="23">
        <f t="shared" si="14"/>
        <v>915.46</v>
      </c>
      <c r="DK34" s="23">
        <f t="shared" si="15"/>
        <v>0</v>
      </c>
      <c r="DL34" s="23">
        <f t="shared" si="16"/>
        <v>5.5</v>
      </c>
      <c r="DM34" s="23">
        <f t="shared" si="17"/>
        <v>0</v>
      </c>
      <c r="DN34" s="23">
        <f t="shared" si="18"/>
        <v>920.96</v>
      </c>
      <c r="DO34" s="23">
        <f t="shared" si="19"/>
        <v>0.59720291869353714</v>
      </c>
      <c r="DP34" s="23" t="str">
        <f t="shared" si="20"/>
        <v/>
      </c>
      <c r="DQ34" s="10">
        <v>0.2</v>
      </c>
      <c r="DR34" s="23">
        <f t="shared" si="21"/>
        <v>1.84192</v>
      </c>
      <c r="DS34" s="23" t="str">
        <f t="shared" si="22"/>
        <v/>
      </c>
      <c r="DT34" s="23">
        <f t="shared" si="23"/>
        <v>0</v>
      </c>
      <c r="DU34" s="7">
        <v>0.1</v>
      </c>
      <c r="DV34" s="6">
        <f t="shared" si="24"/>
        <v>9.2095999999999997E-2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0.5</v>
      </c>
      <c r="EG34" s="54">
        <f t="shared" si="44"/>
        <v>5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>
        <f t="shared" si="40"/>
        <v>5.4291174426685199E-2</v>
      </c>
      <c r="FU34" s="4">
        <f t="shared" si="40"/>
        <v>837.23636363636376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>
        <f t="shared" si="37"/>
        <v>0</v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1"/>
      <c r="C35" s="76" t="s">
        <v>144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1"/>
      <c r="DG35" s="76" t="s">
        <v>144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99" t="s">
        <v>145</v>
      </c>
      <c r="C36" s="76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99" t="s">
        <v>145</v>
      </c>
      <c r="DG36" s="76" t="s">
        <v>146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0"/>
      <c r="C37" s="76" t="s">
        <v>127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0"/>
      <c r="DG37" s="76" t="s">
        <v>127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0"/>
      <c r="C38" s="76" t="s">
        <v>147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0"/>
      <c r="DG38" s="76" t="s">
        <v>147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0"/>
      <c r="C39" s="76" t="s">
        <v>148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0"/>
      <c r="DG39" s="76" t="s">
        <v>148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1"/>
      <c r="C40" s="76" t="s">
        <v>149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1"/>
      <c r="DG40" s="76" t="s">
        <v>149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1">
        <v>30100048</v>
      </c>
      <c r="B41" s="99" t="s">
        <v>150</v>
      </c>
      <c r="C41" s="76" t="s">
        <v>129</v>
      </c>
      <c r="D41" s="5">
        <v>620</v>
      </c>
      <c r="E41" s="22">
        <v>5.03</v>
      </c>
      <c r="F41" s="23">
        <f t="shared" si="0"/>
        <v>3118.6000000000004</v>
      </c>
      <c r="G41" s="23">
        <f>+'[2]7'!$L$48</f>
        <v>2674.7000000000003</v>
      </c>
      <c r="H41" s="23">
        <f t="shared" si="1"/>
        <v>6.5</v>
      </c>
      <c r="I41" s="23">
        <f t="shared" si="2"/>
        <v>0</v>
      </c>
      <c r="J41" s="23">
        <f t="shared" si="3"/>
        <v>3125.1000000000004</v>
      </c>
      <c r="K41" s="23">
        <f t="shared" si="4"/>
        <v>0.20799334421298518</v>
      </c>
      <c r="L41" s="23">
        <f t="shared" si="5"/>
        <v>0</v>
      </c>
      <c r="M41" s="10">
        <v>0.5</v>
      </c>
      <c r="N41" s="23">
        <f t="shared" si="6"/>
        <v>15.625500000000002</v>
      </c>
      <c r="O41" s="23">
        <f t="shared" si="7"/>
        <v>0.29200665578701479</v>
      </c>
      <c r="P41" s="23">
        <f t="shared" si="8"/>
        <v>0</v>
      </c>
      <c r="Q41" s="7">
        <v>1</v>
      </c>
      <c r="R41" s="6">
        <f t="shared" si="9"/>
        <v>3.1251000000000002</v>
      </c>
      <c r="S41" s="5"/>
      <c r="T41" s="5"/>
      <c r="U41" s="5"/>
      <c r="V41" s="5"/>
      <c r="W41" s="5"/>
      <c r="X41" s="5"/>
      <c r="Y41" s="5"/>
      <c r="Z41" s="5"/>
      <c r="AA41" s="5"/>
      <c r="AB41" s="4">
        <v>0.5</v>
      </c>
      <c r="AC41" s="4">
        <v>5</v>
      </c>
      <c r="AD41" s="4"/>
      <c r="AE41" s="4"/>
      <c r="AF41" s="4">
        <v>1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1.5999488016383474E-2</v>
      </c>
      <c r="BQ41" s="4">
        <f t="shared" si="47"/>
        <v>2403.9230769230771</v>
      </c>
      <c r="BR41" s="4" t="str">
        <f t="shared" si="47"/>
        <v/>
      </c>
      <c r="BS41" s="4">
        <f t="shared" si="47"/>
        <v>0</v>
      </c>
      <c r="BT41" s="4">
        <f t="shared" si="47"/>
        <v>6.3997952065533896</v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>
        <f t="shared" si="47"/>
        <v>0</v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>
        <f t="shared" si="45"/>
        <v>0</v>
      </c>
      <c r="CI41" s="4">
        <f t="shared" si="45"/>
        <v>0</v>
      </c>
      <c r="CJ41" s="4" t="str">
        <f t="shared" si="45"/>
        <v/>
      </c>
      <c r="CK41" s="4" t="str">
        <f t="shared" si="45"/>
        <v/>
      </c>
      <c r="CL41" s="4">
        <f t="shared" si="45"/>
        <v>0</v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99" t="s">
        <v>150</v>
      </c>
      <c r="DG41" s="76" t="s">
        <v>129</v>
      </c>
      <c r="DH41" s="5">
        <f t="shared" si="13"/>
        <v>620</v>
      </c>
      <c r="DI41" s="24">
        <v>5.03</v>
      </c>
      <c r="DJ41" s="23">
        <f t="shared" si="14"/>
        <v>3118.6000000000004</v>
      </c>
      <c r="DK41" s="23">
        <f t="shared" si="15"/>
        <v>2674.7000000000003</v>
      </c>
      <c r="DL41" s="23">
        <f t="shared" si="16"/>
        <v>6.5</v>
      </c>
      <c r="DM41" s="23">
        <f t="shared" si="17"/>
        <v>0</v>
      </c>
      <c r="DN41" s="23">
        <f t="shared" si="18"/>
        <v>3125.1000000000004</v>
      </c>
      <c r="DO41" s="23">
        <f t="shared" si="19"/>
        <v>0.20799334421298518</v>
      </c>
      <c r="DP41" s="23">
        <f t="shared" si="20"/>
        <v>0</v>
      </c>
      <c r="DQ41" s="10">
        <v>0.5</v>
      </c>
      <c r="DR41" s="23">
        <f t="shared" si="21"/>
        <v>15.625500000000002</v>
      </c>
      <c r="DS41" s="23">
        <f t="shared" si="22"/>
        <v>0.29200665578701479</v>
      </c>
      <c r="DT41" s="23">
        <f t="shared" si="23"/>
        <v>0</v>
      </c>
      <c r="DU41" s="7">
        <v>1</v>
      </c>
      <c r="DV41" s="6">
        <f t="shared" si="24"/>
        <v>3.1251000000000002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0.5</v>
      </c>
      <c r="EG41" s="54">
        <f t="shared" si="44"/>
        <v>5</v>
      </c>
      <c r="EH41" s="54">
        <f t="shared" si="44"/>
        <v>0</v>
      </c>
      <c r="EI41" s="54">
        <f t="shared" si="44"/>
        <v>0</v>
      </c>
      <c r="EJ41" s="54">
        <f t="shared" si="44"/>
        <v>1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>
        <f t="shared" si="48"/>
        <v>1.5999488016383474E-2</v>
      </c>
      <c r="FU41" s="4">
        <f t="shared" si="48"/>
        <v>2403.9230769230771</v>
      </c>
      <c r="FV41" s="4" t="str">
        <f t="shared" si="48"/>
        <v/>
      </c>
      <c r="FW41" s="4">
        <f t="shared" si="48"/>
        <v>0</v>
      </c>
      <c r="FX41" s="4">
        <f t="shared" si="48"/>
        <v>6.3997952065533896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>
        <f t="shared" si="46"/>
        <v>0</v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1"/>
      <c r="C42" s="76" t="s">
        <v>151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1"/>
      <c r="DG42" s="76" t="s">
        <v>151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1" t="s">
        <v>152</v>
      </c>
      <c r="C43" s="76" t="s">
        <v>153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1" t="s">
        <v>152</v>
      </c>
      <c r="DG43" s="76" t="s">
        <v>153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99" t="s">
        <v>154</v>
      </c>
      <c r="C44" s="76" t="s">
        <v>155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99" t="s">
        <v>154</v>
      </c>
      <c r="DG44" s="76" t="s">
        <v>155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0"/>
      <c r="C45" s="76" t="s">
        <v>131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0"/>
      <c r="DG45" s="76" t="s">
        <v>131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99" t="s">
        <v>156</v>
      </c>
      <c r="C46" s="76" t="s">
        <v>131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99" t="s">
        <v>156</v>
      </c>
      <c r="DG46" s="76" t="s">
        <v>131</v>
      </c>
      <c r="DH46" s="5">
        <f t="shared" si="13"/>
        <v>255</v>
      </c>
      <c r="DI46" s="24">
        <v>5.04</v>
      </c>
      <c r="DJ46" s="23">
        <f t="shared" si="14"/>
        <v>1285.2</v>
      </c>
      <c r="DK46" s="23">
        <f t="shared" si="15"/>
        <v>1366.5</v>
      </c>
      <c r="DL46" s="23">
        <f t="shared" si="16"/>
        <v>20</v>
      </c>
      <c r="DM46" s="23">
        <f t="shared" si="17"/>
        <v>0</v>
      </c>
      <c r="DN46" s="23">
        <f t="shared" si="18"/>
        <v>1305.2</v>
      </c>
      <c r="DO46" s="23">
        <f t="shared" si="19"/>
        <v>1.5323322096230461</v>
      </c>
      <c r="DP46" s="23">
        <f t="shared" si="20"/>
        <v>0</v>
      </c>
      <c r="DQ46" s="10">
        <v>0.5</v>
      </c>
      <c r="DR46" s="23">
        <f t="shared" si="21"/>
        <v>6.5259999999999998</v>
      </c>
      <c r="DS46" s="23">
        <f t="shared" si="22"/>
        <v>-1.0323322096230461</v>
      </c>
      <c r="DT46" s="23">
        <f t="shared" si="23"/>
        <v>1.5323322096230463</v>
      </c>
      <c r="DU46" s="7">
        <v>0.6</v>
      </c>
      <c r="DV46" s="6">
        <f t="shared" si="24"/>
        <v>0.78312000000000004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2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5</v>
      </c>
      <c r="EG46" s="54">
        <f t="shared" si="44"/>
        <v>15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>
        <f t="shared" si="48"/>
        <v>0.38308305240576151</v>
      </c>
      <c r="FU46" s="4">
        <f t="shared" si="48"/>
        <v>978.90000000000009</v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0</v>
      </c>
      <c r="GB46" s="4">
        <f t="shared" si="48"/>
        <v>0</v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>
        <f t="shared" si="48"/>
        <v>0</v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>
        <f t="shared" si="46"/>
        <v>0</v>
      </c>
      <c r="GM46" s="4">
        <f t="shared" si="46"/>
        <v>0</v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1"/>
      <c r="C47" s="76" t="s">
        <v>129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1"/>
      <c r="DG47" s="76" t="s">
        <v>129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0" t="s">
        <v>157</v>
      </c>
      <c r="C48" s="76" t="s">
        <v>144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0" t="s">
        <v>157</v>
      </c>
      <c r="DG48" s="76" t="s">
        <v>144</v>
      </c>
      <c r="DH48" s="5">
        <f t="shared" si="13"/>
        <v>360</v>
      </c>
      <c r="DI48" s="24">
        <v>5.0599999999999996</v>
      </c>
      <c r="DJ48" s="23">
        <f t="shared" si="14"/>
        <v>1821.6</v>
      </c>
      <c r="DK48" s="23">
        <f t="shared" si="15"/>
        <v>1920</v>
      </c>
      <c r="DL48" s="23">
        <f t="shared" si="16"/>
        <v>9</v>
      </c>
      <c r="DM48" s="23">
        <f t="shared" si="17"/>
        <v>0</v>
      </c>
      <c r="DN48" s="23">
        <f t="shared" si="18"/>
        <v>1830.6</v>
      </c>
      <c r="DO48" s="23">
        <f t="shared" si="19"/>
        <v>0.49164208456243857</v>
      </c>
      <c r="DP48" s="23">
        <f t="shared" si="20"/>
        <v>0</v>
      </c>
      <c r="DQ48" s="10">
        <v>0.7</v>
      </c>
      <c r="DR48" s="23">
        <f t="shared" si="21"/>
        <v>12.814199999999998</v>
      </c>
      <c r="DS48" s="23">
        <f t="shared" si="22"/>
        <v>0.20835791543756138</v>
      </c>
      <c r="DT48" s="23">
        <f t="shared" si="23"/>
        <v>0</v>
      </c>
      <c r="DU48" s="7">
        <v>0.3</v>
      </c>
      <c r="DV48" s="6">
        <f t="shared" si="24"/>
        <v>0.54918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5</v>
      </c>
      <c r="EO48" s="54">
        <f t="shared" si="43"/>
        <v>0</v>
      </c>
      <c r="EP48" s="54">
        <f t="shared" si="43"/>
        <v>4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>
        <f t="shared" si="48"/>
        <v>0</v>
      </c>
      <c r="FU48" s="4">
        <f t="shared" si="48"/>
        <v>0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0</v>
      </c>
      <c r="GB48" s="4">
        <f t="shared" si="48"/>
        <v>910.44830474525668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>
        <f t="shared" si="46"/>
        <v>0</v>
      </c>
      <c r="GU48" s="4" t="str">
        <f t="shared" si="46"/>
        <v/>
      </c>
      <c r="GV48" s="4">
        <f t="shared" si="46"/>
        <v>0</v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1"/>
      <c r="C49" s="76" t="s">
        <v>158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1"/>
      <c r="DG49" s="76" t="s">
        <v>158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0" t="s">
        <v>159</v>
      </c>
      <c r="C50" s="76" t="s">
        <v>120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0" t="s">
        <v>159</v>
      </c>
      <c r="DG50" s="76" t="s">
        <v>120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1"/>
      <c r="C51" s="76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1"/>
      <c r="DG51" s="76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99" t="s">
        <v>160</v>
      </c>
      <c r="C52" s="76" t="s">
        <v>161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99" t="s">
        <v>160</v>
      </c>
      <c r="DG52" s="76" t="s">
        <v>161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1"/>
      <c r="C53" s="76" t="s">
        <v>155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1"/>
      <c r="DG53" s="76" t="s">
        <v>155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99" t="s">
        <v>162</v>
      </c>
      <c r="C54" s="76" t="s">
        <v>163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99" t="s">
        <v>162</v>
      </c>
      <c r="DG54" s="76" t="s">
        <v>163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1"/>
      <c r="C55" s="76" t="s">
        <v>164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1"/>
      <c r="DG55" s="76" t="s">
        <v>164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3" t="s">
        <v>165</v>
      </c>
      <c r="C56" s="76" t="s">
        <v>161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3" t="s">
        <v>165</v>
      </c>
      <c r="DG56" s="76" t="s">
        <v>161</v>
      </c>
      <c r="DH56" s="5">
        <f t="shared" si="13"/>
        <v>841</v>
      </c>
      <c r="DI56" s="24">
        <v>5.0599999999999996</v>
      </c>
      <c r="DJ56" s="23">
        <f t="shared" si="14"/>
        <v>4255.46</v>
      </c>
      <c r="DK56" s="23">
        <f t="shared" si="15"/>
        <v>4328</v>
      </c>
      <c r="DL56" s="23">
        <f t="shared" si="16"/>
        <v>23.8</v>
      </c>
      <c r="DM56" s="23">
        <f t="shared" si="17"/>
        <v>0</v>
      </c>
      <c r="DN56" s="23">
        <f t="shared" si="18"/>
        <v>4279.26</v>
      </c>
      <c r="DO56" s="23">
        <f t="shared" si="19"/>
        <v>0.55617092674901725</v>
      </c>
      <c r="DP56" s="23">
        <f t="shared" si="20"/>
        <v>0</v>
      </c>
      <c r="DQ56" s="10">
        <v>1</v>
      </c>
      <c r="DR56" s="23">
        <f t="shared" si="21"/>
        <v>42.7926</v>
      </c>
      <c r="DS56" s="23">
        <f t="shared" si="22"/>
        <v>0.44382907325098275</v>
      </c>
      <c r="DT56" s="23">
        <f t="shared" si="23"/>
        <v>0.70105579001976981</v>
      </c>
      <c r="DU56" s="7">
        <v>1</v>
      </c>
      <c r="DV56" s="6">
        <f t="shared" si="24"/>
        <v>4.2792599999999998</v>
      </c>
      <c r="DW56" s="5">
        <f t="shared" si="56"/>
        <v>1</v>
      </c>
      <c r="DX56" s="5">
        <f t="shared" si="56"/>
        <v>1</v>
      </c>
      <c r="DY56" s="5">
        <f t="shared" si="56"/>
        <v>0</v>
      </c>
      <c r="DZ56" s="5">
        <f t="shared" si="56"/>
        <v>0</v>
      </c>
      <c r="EA56" s="5">
        <f t="shared" si="56"/>
        <v>1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9</v>
      </c>
      <c r="EG56" s="54">
        <f t="shared" si="54"/>
        <v>5.3</v>
      </c>
      <c r="EH56" s="54">
        <f t="shared" si="54"/>
        <v>0</v>
      </c>
      <c r="EI56" s="54">
        <f t="shared" si="54"/>
        <v>0</v>
      </c>
      <c r="EJ56" s="54">
        <f t="shared" si="54"/>
        <v>6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3.5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>
        <f t="shared" si="62"/>
        <v>0.2103167370059309</v>
      </c>
      <c r="FU56" s="4">
        <f t="shared" si="62"/>
        <v>952.94445378151272</v>
      </c>
      <c r="FV56" s="4" t="str">
        <f t="shared" si="62"/>
        <v/>
      </c>
      <c r="FW56" s="4">
        <f t="shared" si="59"/>
        <v>0</v>
      </c>
      <c r="FX56" s="4">
        <f t="shared" si="59"/>
        <v>14.021115800395394</v>
      </c>
      <c r="FY56" s="4">
        <f t="shared" si="59"/>
        <v>0</v>
      </c>
      <c r="FZ56" s="4">
        <f t="shared" si="59"/>
        <v>0</v>
      </c>
      <c r="GA56" s="4">
        <f t="shared" si="59"/>
        <v>0</v>
      </c>
      <c r="GB56" s="4">
        <f t="shared" si="59"/>
        <v>0</v>
      </c>
      <c r="GC56" s="4">
        <f t="shared" si="59"/>
        <v>0</v>
      </c>
      <c r="GD56" s="4">
        <f t="shared" si="59"/>
        <v>0</v>
      </c>
      <c r="GE56" s="4" t="str">
        <f t="shared" si="59"/>
        <v/>
      </c>
      <c r="GF56" s="4" t="str">
        <f t="shared" si="59"/>
        <v/>
      </c>
      <c r="GG56" s="4">
        <f t="shared" si="59"/>
        <v>0</v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>
        <f t="shared" si="63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99" t="s">
        <v>166</v>
      </c>
      <c r="C57" s="76" t="s">
        <v>155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99" t="s">
        <v>166</v>
      </c>
      <c r="DG57" s="76" t="s">
        <v>155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1"/>
      <c r="C58" s="76" t="s">
        <v>161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1"/>
      <c r="DG58" s="76" t="s">
        <v>161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99" t="s">
        <v>167</v>
      </c>
      <c r="C59" s="76" t="s">
        <v>155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99" t="s">
        <v>167</v>
      </c>
      <c r="DG59" s="76" t="s">
        <v>155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1"/>
      <c r="C60" s="76" t="s">
        <v>161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1"/>
      <c r="DG60" s="76" t="s">
        <v>161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99" t="s">
        <v>168</v>
      </c>
      <c r="C61" s="76" t="s">
        <v>129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99" t="s">
        <v>168</v>
      </c>
      <c r="DG61" s="76" t="s">
        <v>129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0"/>
      <c r="C62" s="76" t="s">
        <v>144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0"/>
      <c r="DG62" s="76" t="s">
        <v>144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0"/>
      <c r="C63" s="83" t="s">
        <v>121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0"/>
      <c r="DG63" s="83" t="s">
        <v>121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1"/>
      <c r="C64" s="83" t="s">
        <v>169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1"/>
      <c r="DG64" s="83" t="s">
        <v>169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99" t="s">
        <v>170</v>
      </c>
      <c r="C65" s="76" t="s">
        <v>120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99" t="s">
        <v>170</v>
      </c>
      <c r="DG65" s="76" t="s">
        <v>120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1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1"/>
      <c r="DG66" s="29" t="s">
        <v>18</v>
      </c>
      <c r="DH66" s="5">
        <f t="shared" si="13"/>
        <v>19</v>
      </c>
      <c r="DI66" s="22">
        <v>5.03</v>
      </c>
      <c r="DJ66" s="23">
        <f t="shared" si="14"/>
        <v>95.570000000000007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95.570000000000007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0.38228000000000001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9.5569999999999995E-3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2" t="s">
        <v>171</v>
      </c>
      <c r="C67" s="76" t="s">
        <v>129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2" t="s">
        <v>171</v>
      </c>
      <c r="DG67" s="76" t="s">
        <v>129</v>
      </c>
      <c r="DH67" s="5">
        <f t="shared" si="13"/>
        <v>649</v>
      </c>
      <c r="DI67" s="24">
        <v>5.03</v>
      </c>
      <c r="DJ67" s="23">
        <f t="shared" si="14"/>
        <v>3264.4700000000003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3264.4700000000003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13.057880000000003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0.32644700000000004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>
        <f t="shared" si="62"/>
        <v>0</v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3"/>
      <c r="C68" s="76" t="s">
        <v>147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3"/>
      <c r="DG68" s="76" t="s">
        <v>147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4"/>
      <c r="C69" s="76" t="s">
        <v>163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4"/>
      <c r="DG69" s="76" t="s">
        <v>163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99" t="s">
        <v>172</v>
      </c>
      <c r="C70" s="38" t="s">
        <v>121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99" t="s">
        <v>172</v>
      </c>
      <c r="DG70" s="38" t="s">
        <v>121</v>
      </c>
      <c r="DH70" s="5">
        <f t="shared" si="78"/>
        <v>116</v>
      </c>
      <c r="DI70" s="39">
        <v>5.03</v>
      </c>
      <c r="DJ70" s="23">
        <f t="shared" si="79"/>
        <v>583.48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583.48</v>
      </c>
      <c r="DO70" s="23">
        <f t="shared" si="84"/>
        <v>0</v>
      </c>
      <c r="DP70" s="23" t="str">
        <f t="shared" si="85"/>
        <v/>
      </c>
      <c r="DQ70" s="10">
        <v>0.2</v>
      </c>
      <c r="DR70" s="23">
        <f t="shared" si="86"/>
        <v>1.1669600000000002</v>
      </c>
      <c r="DS70" s="23" t="str">
        <f t="shared" si="87"/>
        <v/>
      </c>
      <c r="DT70" s="23">
        <f t="shared" si="88"/>
        <v>0</v>
      </c>
      <c r="DU70" s="7">
        <v>0.1</v>
      </c>
      <c r="DV70" s="6">
        <f t="shared" si="89"/>
        <v>5.8348000000000004E-2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>
        <f t="shared" si="62"/>
        <v>0</v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>
        <f t="shared" si="62"/>
        <v>0</v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>
        <f t="shared" si="62"/>
        <v>0</v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0"/>
      <c r="C71" s="38" t="s">
        <v>129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0"/>
      <c r="DG71" s="38" t="s">
        <v>129</v>
      </c>
      <c r="DH71" s="5">
        <f t="shared" si="78"/>
        <v>122</v>
      </c>
      <c r="DI71" s="39">
        <v>5.03</v>
      </c>
      <c r="DJ71" s="23">
        <f t="shared" si="79"/>
        <v>613.66000000000008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613.66000000000008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1.2273200000000002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6.1366000000000011E-2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>
        <f t="shared" si="62"/>
        <v>0</v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>
        <f t="shared" si="62"/>
        <v>0</v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>
        <f t="shared" si="62"/>
        <v>0</v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0"/>
      <c r="C72" s="38" t="s">
        <v>173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0"/>
      <c r="DG72" s="38" t="s">
        <v>173</v>
      </c>
      <c r="DH72" s="5">
        <f t="shared" si="78"/>
        <v>68</v>
      </c>
      <c r="DI72" s="39">
        <v>5.03</v>
      </c>
      <c r="DJ72" s="23">
        <f t="shared" si="79"/>
        <v>342.04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342.04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0.68408000000000002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3.4203999999999998E-2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1"/>
      <c r="C73" s="38" t="s">
        <v>174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1"/>
      <c r="DG73" s="38" t="s">
        <v>174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99" t="s">
        <v>175</v>
      </c>
      <c r="C74" s="38" t="s">
        <v>121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99" t="s">
        <v>175</v>
      </c>
      <c r="DG74" s="38" t="s">
        <v>121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0"/>
      <c r="C75" s="38" t="s">
        <v>129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0"/>
      <c r="DG75" s="38" t="s">
        <v>129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0"/>
      <c r="C76" s="38" t="s">
        <v>173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0"/>
      <c r="DG76" s="38" t="s">
        <v>173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1"/>
      <c r="C77" s="38" t="s">
        <v>174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1"/>
      <c r="DG77" s="38" t="s">
        <v>174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1" t="s">
        <v>176</v>
      </c>
      <c r="C78" s="38" t="s">
        <v>177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1" t="s">
        <v>176</v>
      </c>
      <c r="DG78" s="38" t="s">
        <v>177</v>
      </c>
      <c r="DH78" s="5">
        <f t="shared" si="78"/>
        <v>410</v>
      </c>
      <c r="DI78" s="39">
        <v>10</v>
      </c>
      <c r="DJ78" s="23">
        <f t="shared" si="79"/>
        <v>4100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4100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8.1999999999999993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0.41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99" t="s">
        <v>178</v>
      </c>
      <c r="C79" s="83" t="s">
        <v>133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99" t="s">
        <v>178</v>
      </c>
      <c r="DG79" s="83" t="s">
        <v>133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1"/>
      <c r="C80" s="76" t="s">
        <v>120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1"/>
      <c r="DG80" s="76" t="s">
        <v>120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1189.2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>
        <f t="shared" si="85"/>
        <v>0</v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99" t="s">
        <v>179</v>
      </c>
      <c r="C81" s="76" t="s">
        <v>129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99" t="s">
        <v>179</v>
      </c>
      <c r="DG81" s="76" t="s">
        <v>129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0"/>
      <c r="C82" s="76" t="s">
        <v>121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0"/>
      <c r="DG82" s="76" t="s">
        <v>121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1"/>
      <c r="C83" s="76" t="s">
        <v>144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1"/>
      <c r="DG83" s="76" t="s">
        <v>144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99" t="s">
        <v>180</v>
      </c>
      <c r="C84" s="76" t="s">
        <v>174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99" t="s">
        <v>180</v>
      </c>
      <c r="DG84" s="76" t="s">
        <v>174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0"/>
      <c r="C85" s="76" t="s">
        <v>129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0"/>
      <c r="DG85" s="76" t="s">
        <v>129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0"/>
      <c r="C86" s="76" t="s">
        <v>144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0"/>
      <c r="DG86" s="76" t="s">
        <v>144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1"/>
      <c r="C87" s="76" t="s">
        <v>121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1"/>
      <c r="DG87" s="76" t="s">
        <v>121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99" t="s">
        <v>181</v>
      </c>
      <c r="C88" s="76" t="s">
        <v>174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99" t="s">
        <v>181</v>
      </c>
      <c r="DG88" s="76" t="s">
        <v>174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0"/>
      <c r="C89" s="76" t="s">
        <v>129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0"/>
      <c r="DG89" s="76" t="s">
        <v>129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0"/>
      <c r="C90" s="76" t="s">
        <v>144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0"/>
      <c r="DG90" s="76" t="s">
        <v>144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1"/>
      <c r="C91" s="76" t="s">
        <v>121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1"/>
      <c r="DG91" s="76" t="s">
        <v>121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99" t="s">
        <v>182</v>
      </c>
      <c r="C92" s="76" t="s">
        <v>120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99" t="s">
        <v>182</v>
      </c>
      <c r="DG92" s="76" t="s">
        <v>120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00"/>
      <c r="C93" s="76" t="s">
        <v>121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0"/>
      <c r="DG93" s="76" t="s">
        <v>121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00"/>
      <c r="C94" s="76" t="s">
        <v>118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0"/>
      <c r="DG94" s="76" t="s">
        <v>118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00"/>
      <c r="C95" s="76" t="s">
        <v>148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0"/>
      <c r="DG95" s="76" t="s">
        <v>148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0"/>
      <c r="C96" s="76" t="s">
        <v>127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0"/>
      <c r="DG96" s="76" t="s">
        <v>127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0"/>
      <c r="C97" s="76" t="s">
        <v>183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0"/>
      <c r="DG97" s="76" t="s">
        <v>183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00"/>
      <c r="C98" s="76" t="s">
        <v>144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0"/>
      <c r="DG98" s="76" t="s">
        <v>144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1">
        <v>30100027</v>
      </c>
      <c r="B99" s="101"/>
      <c r="C99" s="76" t="s">
        <v>129</v>
      </c>
      <c r="D99" s="5">
        <v>684</v>
      </c>
      <c r="E99" s="22">
        <v>5.08</v>
      </c>
      <c r="F99" s="23">
        <f t="shared" si="67"/>
        <v>3474.7200000000003</v>
      </c>
      <c r="G99" s="23">
        <f>+'[2]7'!$L$6</f>
        <v>3729.6000000000004</v>
      </c>
      <c r="H99" s="23">
        <f t="shared" si="92"/>
        <v>1.1000000000000001</v>
      </c>
      <c r="I99" s="23">
        <f t="shared" si="93"/>
        <v>0</v>
      </c>
      <c r="J99" s="23">
        <f t="shared" si="70"/>
        <v>3475.82</v>
      </c>
      <c r="K99" s="23">
        <f t="shared" si="71"/>
        <v>3.1647208428514713E-2</v>
      </c>
      <c r="L99" s="23">
        <f t="shared" si="72"/>
        <v>0</v>
      </c>
      <c r="M99" s="10">
        <v>1</v>
      </c>
      <c r="N99" s="23">
        <f t="shared" si="73"/>
        <v>34.758200000000002</v>
      </c>
      <c r="O99" s="23">
        <f t="shared" si="74"/>
        <v>0.96835279157148524</v>
      </c>
      <c r="P99" s="23">
        <f t="shared" si="75"/>
        <v>0</v>
      </c>
      <c r="Q99" s="7">
        <v>0.1</v>
      </c>
      <c r="R99" s="6">
        <f t="shared" si="76"/>
        <v>0.34758200000000006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1.1000000000000001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 t="str">
        <f t="shared" si="98"/>
        <v/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1"/>
      <c r="DG99" s="76" t="s">
        <v>129</v>
      </c>
      <c r="DH99" s="5">
        <f t="shared" si="78"/>
        <v>684</v>
      </c>
      <c r="DI99" s="24">
        <v>5.08</v>
      </c>
      <c r="DJ99" s="23">
        <f t="shared" si="79"/>
        <v>3474.7200000000003</v>
      </c>
      <c r="DK99" s="23">
        <f t="shared" si="80"/>
        <v>3729.6000000000004</v>
      </c>
      <c r="DL99" s="23">
        <f t="shared" si="81"/>
        <v>1.1000000000000001</v>
      </c>
      <c r="DM99" s="23">
        <f t="shared" si="82"/>
        <v>0</v>
      </c>
      <c r="DN99" s="23">
        <f t="shared" si="83"/>
        <v>3475.82</v>
      </c>
      <c r="DO99" s="23">
        <f t="shared" si="84"/>
        <v>3.1647208428514713E-2</v>
      </c>
      <c r="DP99" s="23">
        <f t="shared" si="85"/>
        <v>0</v>
      </c>
      <c r="DQ99" s="10">
        <v>1</v>
      </c>
      <c r="DR99" s="23">
        <f t="shared" si="86"/>
        <v>34.758200000000002</v>
      </c>
      <c r="DS99" s="23">
        <f t="shared" si="87"/>
        <v>0.96835279157148524</v>
      </c>
      <c r="DT99" s="23">
        <f t="shared" si="88"/>
        <v>0</v>
      </c>
      <c r="DU99" s="7">
        <v>0.1</v>
      </c>
      <c r="DV99" s="6">
        <f t="shared" si="89"/>
        <v>0.34758200000000006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1.1000000000000001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>
        <f t="shared" si="99"/>
        <v>0</v>
      </c>
      <c r="FU99" s="4">
        <f t="shared" si="99"/>
        <v>0</v>
      </c>
      <c r="FV99" s="4" t="str">
        <f t="shared" si="99"/>
        <v/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99" t="s">
        <v>184</v>
      </c>
      <c r="C100" s="29" t="s">
        <v>147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99" t="s">
        <v>184</v>
      </c>
      <c r="DG100" s="29" t="s">
        <v>147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0"/>
      <c r="C101" s="76" t="s">
        <v>144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0"/>
      <c r="DG101" s="76" t="s">
        <v>144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0"/>
      <c r="C102" s="29" t="s">
        <v>185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0"/>
      <c r="DG102" s="29" t="s">
        <v>185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1"/>
      <c r="C103" s="29" t="s">
        <v>127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1"/>
      <c r="DG103" s="29" t="s">
        <v>127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99" t="s">
        <v>186</v>
      </c>
      <c r="C104" s="29" t="s">
        <v>149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99" t="s">
        <v>186</v>
      </c>
      <c r="DG104" s="29" t="s">
        <v>149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0"/>
      <c r="C105" s="29" t="s">
        <v>187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0"/>
      <c r="DG105" s="29" t="s">
        <v>187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0"/>
      <c r="C106" s="29" t="s">
        <v>188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0"/>
      <c r="DG106" s="29" t="s">
        <v>188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1"/>
      <c r="C107" s="29" t="s">
        <v>189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1"/>
      <c r="DG107" s="29" t="s">
        <v>189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99" t="s">
        <v>190</v>
      </c>
      <c r="C108" s="29" t="s">
        <v>149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99" t="s">
        <v>190</v>
      </c>
      <c r="DG108" s="29" t="s">
        <v>149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0"/>
      <c r="C109" s="29" t="s">
        <v>187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0"/>
      <c r="DG109" s="29" t="s">
        <v>187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0"/>
      <c r="C110" s="29" t="s">
        <v>188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0"/>
      <c r="DG110" s="29" t="s">
        <v>188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1"/>
      <c r="C111" s="29" t="s">
        <v>189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1"/>
      <c r="DG111" s="29" t="s">
        <v>189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99" t="s">
        <v>191</v>
      </c>
      <c r="C112" s="29" t="s">
        <v>192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99" t="s">
        <v>191</v>
      </c>
      <c r="DG112" s="29" t="s">
        <v>192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1"/>
      <c r="C113" s="29" t="s">
        <v>164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1"/>
      <c r="DG113" s="29" t="s">
        <v>164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99" t="s">
        <v>193</v>
      </c>
      <c r="C114" s="29" t="s">
        <v>169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99" t="s">
        <v>193</v>
      </c>
      <c r="DG114" s="29" t="s">
        <v>169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5041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>
        <f t="shared" si="85"/>
        <v>0</v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0"/>
      <c r="C115" s="29" t="s">
        <v>135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0"/>
      <c r="DG115" s="29" t="s">
        <v>135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1"/>
      <c r="C116" s="29" t="s">
        <v>194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1"/>
      <c r="DG116" s="29" t="s">
        <v>194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2520.5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>
        <f t="shared" si="85"/>
        <v>0</v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99" t="s">
        <v>195</v>
      </c>
      <c r="C117" s="29" t="s">
        <v>169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99" t="s">
        <v>195</v>
      </c>
      <c r="DG117" s="29" t="s">
        <v>169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0"/>
      <c r="C118" s="29" t="s">
        <v>147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0"/>
      <c r="DG118" s="29" t="s">
        <v>147</v>
      </c>
      <c r="DH118" s="5">
        <f t="shared" si="78"/>
        <v>92</v>
      </c>
      <c r="DI118" s="22">
        <v>5.5</v>
      </c>
      <c r="DJ118" s="23">
        <f t="shared" si="79"/>
        <v>506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506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4.048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5.0599999999999999E-2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1"/>
      <c r="C119" s="29" t="s">
        <v>194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1"/>
      <c r="DG119" s="29" t="s">
        <v>194</v>
      </c>
      <c r="DH119" s="5">
        <f t="shared" si="78"/>
        <v>537</v>
      </c>
      <c r="DI119" s="22">
        <v>5.05</v>
      </c>
      <c r="DJ119" s="23">
        <f t="shared" si="79"/>
        <v>2711.85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2711.85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21.694800000000001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0.27118500000000001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99" t="s">
        <v>196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99" t="s">
        <v>196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0"/>
      <c r="C121" s="29" t="s">
        <v>197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0"/>
      <c r="DG121" s="29" t="s">
        <v>197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1"/>
      <c r="C122" s="29" t="s">
        <v>126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1"/>
      <c r="DG122" s="29" t="s">
        <v>126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99" t="s">
        <v>198</v>
      </c>
      <c r="C123" s="29" t="s">
        <v>153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99" t="s">
        <v>198</v>
      </c>
      <c r="DG123" s="29" t="s">
        <v>153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0"/>
      <c r="C124" s="29" t="s">
        <v>127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0"/>
      <c r="DG124" s="29" t="s">
        <v>127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0"/>
      <c r="C125" s="29" t="s">
        <v>169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0"/>
      <c r="DG125" s="29" t="s">
        <v>169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1"/>
      <c r="C126" s="29" t="s">
        <v>199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1"/>
      <c r="DG126" s="29" t="s">
        <v>199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99" t="s">
        <v>200</v>
      </c>
      <c r="C127" s="29" t="s">
        <v>201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99" t="s">
        <v>200</v>
      </c>
      <c r="DG127" s="29" t="s">
        <v>201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0"/>
      <c r="C128" s="29" t="s">
        <v>202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0"/>
      <c r="DG128" s="29" t="s">
        <v>202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0"/>
      <c r="C129" s="29" t="s">
        <v>136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0"/>
      <c r="DG129" s="29" t="s">
        <v>136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1"/>
      <c r="C130" s="29" t="s">
        <v>199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1"/>
      <c r="DG130" s="29" t="s">
        <v>199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99" t="s">
        <v>203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99" t="s">
        <v>203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0"/>
      <c r="C132" s="29" t="s">
        <v>197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0"/>
      <c r="DG132" s="29" t="s">
        <v>197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1"/>
      <c r="C133" s="29" t="s">
        <v>126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1"/>
      <c r="DG133" s="29" t="s">
        <v>126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99" t="s">
        <v>204</v>
      </c>
      <c r="C134" s="29" t="s">
        <v>147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99" t="s">
        <v>204</v>
      </c>
      <c r="DG134" s="29" t="s">
        <v>147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1"/>
      <c r="C135" s="29" t="s">
        <v>127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1"/>
      <c r="DG135" s="29" t="s">
        <v>127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99" t="s">
        <v>205</v>
      </c>
      <c r="C136" s="29" t="s">
        <v>126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99" t="s">
        <v>205</v>
      </c>
      <c r="DG136" s="29" t="s">
        <v>126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0"/>
      <c r="C137" s="29" t="s">
        <v>115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0"/>
      <c r="DG137" s="29" t="s">
        <v>115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0"/>
      <c r="C138" s="29" t="s">
        <v>147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0"/>
      <c r="DG138" s="29" t="s">
        <v>147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1"/>
      <c r="C139" s="29" t="s">
        <v>206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1"/>
      <c r="DG139" s="29" t="s">
        <v>206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207</v>
      </c>
      <c r="C140" s="30" t="s">
        <v>208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207</v>
      </c>
      <c r="DG140" s="30" t="s">
        <v>208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209</v>
      </c>
      <c r="C141" s="30" t="s">
        <v>210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209</v>
      </c>
      <c r="DG141" s="30" t="s">
        <v>210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211</v>
      </c>
      <c r="C142" s="30" t="s">
        <v>212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211</v>
      </c>
      <c r="DG142" s="30" t="s">
        <v>212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213</v>
      </c>
      <c r="C143" s="30" t="s">
        <v>214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213</v>
      </c>
      <c r="DG143" s="30" t="s">
        <v>214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215</v>
      </c>
      <c r="C144" s="30" t="s">
        <v>216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215</v>
      </c>
      <c r="DG144" s="30" t="s">
        <v>216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217</v>
      </c>
      <c r="C145" s="30" t="s">
        <v>216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217</v>
      </c>
      <c r="DG145" s="30" t="s">
        <v>216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218</v>
      </c>
      <c r="C146" s="30" t="s">
        <v>216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218</v>
      </c>
      <c r="DG146" s="30" t="s">
        <v>216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219</v>
      </c>
      <c r="C147" s="30" t="s">
        <v>220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219</v>
      </c>
      <c r="DG147" s="30" t="s">
        <v>220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221</v>
      </c>
      <c r="C148" s="30" t="s">
        <v>222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221</v>
      </c>
      <c r="DG148" s="30" t="s">
        <v>222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223</v>
      </c>
      <c r="C149" s="30" t="s">
        <v>222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223</v>
      </c>
      <c r="DG149" s="30" t="s">
        <v>222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2" t="s">
        <v>224</v>
      </c>
      <c r="C150" s="29" t="s">
        <v>225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2" t="s">
        <v>224</v>
      </c>
      <c r="DG150" s="29" t="s">
        <v>225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2" t="s">
        <v>226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2" t="s">
        <v>226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1948</v>
      </c>
      <c r="E152" s="43"/>
      <c r="F152" s="44">
        <f>SUM(F4:F151)</f>
        <v>9832.64</v>
      </c>
      <c r="G152" s="44">
        <f t="shared" ref="G152:J152" si="155">SUM(G4:G151)</f>
        <v>13026.5</v>
      </c>
      <c r="H152" s="44">
        <f t="shared" si="155"/>
        <v>19.8</v>
      </c>
      <c r="I152" s="44">
        <f t="shared" si="155"/>
        <v>0</v>
      </c>
      <c r="J152" s="44">
        <f t="shared" si="155"/>
        <v>9852.44</v>
      </c>
      <c r="K152" s="44">
        <f>IF(ISERROR(H152/J152*100),"0",(H152/J152*100))</f>
        <v>0.20096544612299086</v>
      </c>
      <c r="L152" s="44">
        <f>IF(ISERROR(I152/G152*100),"0",(I152/G152*100))</f>
        <v>0</v>
      </c>
      <c r="M152" s="45">
        <f>IF(ISERROR(N152/J152*100),"",(N152/J152*100))</f>
        <v>0.612869299381676</v>
      </c>
      <c r="N152" s="44">
        <f>SUM(N4:N151)</f>
        <v>60.382580000000004</v>
      </c>
      <c r="O152" s="44">
        <f>IF(ISERROR(M152-K152-L152),"0",(M152-K152-L152))</f>
        <v>0.41190385325868517</v>
      </c>
      <c r="P152" s="44">
        <f>(S152+T152+U152+V152+W152+X152+Y152+Z152+AA152)/J152*1000</f>
        <v>0.10149770006211659</v>
      </c>
      <c r="Q152" s="46">
        <f>IF(ISERROR(R152/J152*1000),"",(R152/J152*1000))</f>
        <v>0.43278071218906189</v>
      </c>
      <c r="R152" s="44">
        <f>SUM(R4:R151)</f>
        <v>4.2639460000000007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1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1</v>
      </c>
      <c r="AC152" s="44">
        <f t="shared" si="156"/>
        <v>16.7</v>
      </c>
      <c r="AD152" s="44">
        <f t="shared" si="156"/>
        <v>1.1000000000000001</v>
      </c>
      <c r="AE152" s="44">
        <f t="shared" si="156"/>
        <v>0</v>
      </c>
      <c r="AF152" s="44">
        <f t="shared" si="156"/>
        <v>1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1.0149770006211659E-2</v>
      </c>
      <c r="BQ152" s="47">
        <f t="shared" ref="BQ152:CO152" si="157">IF(ISERROR(AC152/$J$152*100),"",(AC152/$J$152*100))</f>
        <v>0.16950115910373467</v>
      </c>
      <c r="BR152" s="47">
        <f t="shared" si="157"/>
        <v>1.1164747006832825E-2</v>
      </c>
      <c r="BS152" s="47">
        <f t="shared" si="157"/>
        <v>0</v>
      </c>
      <c r="BT152" s="47">
        <f t="shared" si="157"/>
        <v>1.0149770006211659E-2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5417</v>
      </c>
      <c r="DI152" s="40"/>
      <c r="DJ152" s="40">
        <f>SUM(DJ4:DJ151)</f>
        <v>29411.97</v>
      </c>
      <c r="DK152" s="40">
        <f>SUM(DK4:DK151)</f>
        <v>29391.700000000004</v>
      </c>
      <c r="DL152" s="40">
        <f t="shared" ref="DL152:DN152" si="172">SUM(DL4:DL151)</f>
        <v>72.599999999999994</v>
      </c>
      <c r="DM152" s="40">
        <f t="shared" si="172"/>
        <v>0</v>
      </c>
      <c r="DN152" s="40">
        <f t="shared" si="172"/>
        <v>29484.57</v>
      </c>
      <c r="DO152" s="40">
        <f>IF(ISERROR(DL152/DN152*100),"",(DL152/DN152*100))</f>
        <v>0.24623048597961578</v>
      </c>
      <c r="DP152" s="40">
        <f>IF(ISERROR(DM152/DK152*100),"",(DM152/DK152*100))</f>
        <v>0</v>
      </c>
      <c r="DQ152" s="41">
        <f>IF(ISERROR(DR152/DN152*100),"",(DR152/DN152*100))</f>
        <v>0.58666855239876314</v>
      </c>
      <c r="DR152" s="40">
        <f>SUM(DR4:DR151)</f>
        <v>172.97669999999999</v>
      </c>
      <c r="DS152" s="40">
        <f>IF(ISERROR(DQ152-DO152-DP152),"",(DQ152-DO152-DP152))</f>
        <v>0.34043806641914737</v>
      </c>
      <c r="DT152" s="40">
        <f t="shared" si="142"/>
        <v>0.20349626940464116</v>
      </c>
      <c r="DU152" s="42">
        <f>IF(ISERROR(DV152/DN152*1000),"",(DV152/DN152*1000))</f>
        <v>0.37637357438144753</v>
      </c>
      <c r="DV152" s="40">
        <f>SUM(DV4:DV151)</f>
        <v>11.097212999999996</v>
      </c>
      <c r="DW152" s="40">
        <f>SUM(DW4:DW151)</f>
        <v>1</v>
      </c>
      <c r="DX152" s="40">
        <f t="shared" ref="DX152:FS152" si="173">SUM(DX4:DX151)</f>
        <v>1</v>
      </c>
      <c r="DY152" s="40">
        <f t="shared" si="173"/>
        <v>1</v>
      </c>
      <c r="DZ152" s="40">
        <f t="shared" si="173"/>
        <v>0</v>
      </c>
      <c r="EA152" s="40">
        <f t="shared" si="173"/>
        <v>3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15</v>
      </c>
      <c r="EG152" s="40">
        <f t="shared" si="173"/>
        <v>37</v>
      </c>
      <c r="EH152" s="40">
        <f t="shared" si="173"/>
        <v>1.1000000000000001</v>
      </c>
      <c r="EI152" s="40">
        <f t="shared" si="173"/>
        <v>0</v>
      </c>
      <c r="EJ152" s="40">
        <f t="shared" si="173"/>
        <v>7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5</v>
      </c>
      <c r="EO152" s="40">
        <f t="shared" si="173"/>
        <v>0</v>
      </c>
      <c r="EP152" s="40">
        <f t="shared" si="173"/>
        <v>4</v>
      </c>
      <c r="EQ152" s="40">
        <f t="shared" si="173"/>
        <v>3.5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5.0874067351160283E-2</v>
      </c>
      <c r="FU152" s="45">
        <f t="shared" si="153"/>
        <v>15026.571487603305</v>
      </c>
      <c r="FV152" s="45" t="str">
        <f t="shared" si="153"/>
        <v/>
      </c>
      <c r="FW152" s="45">
        <f t="shared" si="153"/>
        <v>0</v>
      </c>
      <c r="FX152" s="45">
        <f t="shared" si="153"/>
        <v>4.0467878043690275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45.056357844082129</v>
      </c>
      <c r="GC152" s="45">
        <f t="shared" si="153"/>
        <v>0</v>
      </c>
      <c r="GD152" s="45">
        <f t="shared" si="153"/>
        <v>400</v>
      </c>
      <c r="GE152" s="45">
        <f t="shared" si="153"/>
        <v>350</v>
      </c>
      <c r="GF152" s="45" t="str">
        <f t="shared" si="153"/>
        <v/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>
        <f t="shared" si="149"/>
        <v>0</v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6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4" t="s">
        <v>227</v>
      </c>
      <c r="B156" s="124"/>
      <c r="C156" s="124"/>
      <c r="D156" s="124"/>
      <c r="BN156" t="s">
        <v>62</v>
      </c>
      <c r="DW156" s="34" t="s">
        <v>12</v>
      </c>
      <c r="DX156" s="73">
        <f>+DW152</f>
        <v>1</v>
      </c>
      <c r="DY156" s="56">
        <f>+DX156/DW153</f>
        <v>0.16666666666666666</v>
      </c>
      <c r="EA156" s="74" t="s">
        <v>228</v>
      </c>
      <c r="EB156" s="74" t="s">
        <v>229</v>
      </c>
      <c r="EC156" s="74" t="s">
        <v>230</v>
      </c>
      <c r="ED156" s="74" t="s">
        <v>231</v>
      </c>
      <c r="EE156" s="74" t="s">
        <v>232</v>
      </c>
      <c r="EF156" s="74" t="s">
        <v>233</v>
      </c>
    </row>
    <row r="157" spans="1:215" s="33" customFormat="1" ht="26.25" customHeight="1">
      <c r="A157" s="125" t="s">
        <v>64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65</v>
      </c>
      <c r="G157" s="118" t="s">
        <v>66</v>
      </c>
      <c r="H157" s="120" t="s">
        <v>67</v>
      </c>
      <c r="I157" s="120" t="s">
        <v>68</v>
      </c>
      <c r="J157" s="120" t="s">
        <v>4</v>
      </c>
      <c r="K157" s="122" t="s">
        <v>69</v>
      </c>
      <c r="L157" s="134" t="s">
        <v>70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71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72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73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74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4" t="s">
        <v>13</v>
      </c>
      <c r="DX157" s="73">
        <f>+DX152</f>
        <v>1</v>
      </c>
      <c r="DY157" s="56">
        <f>+DX157/DW153</f>
        <v>0.16666666666666666</v>
      </c>
      <c r="EA157" s="59">
        <v>1</v>
      </c>
      <c r="EB157" s="59" t="s">
        <v>48</v>
      </c>
      <c r="EC157" s="74" t="s">
        <v>234</v>
      </c>
      <c r="ED157" s="23">
        <f>+DN152</f>
        <v>29484.57</v>
      </c>
      <c r="EE157" s="23">
        <f>+EG152</f>
        <v>37</v>
      </c>
      <c r="EF157" s="60">
        <f>+EE157/ED157</f>
        <v>1.2548936613286203E-3</v>
      </c>
    </row>
    <row r="158" spans="1:215" s="33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4" t="s">
        <v>12</v>
      </c>
      <c r="T158" s="34" t="s">
        <v>13</v>
      </c>
      <c r="U158" s="34" t="s">
        <v>75</v>
      </c>
      <c r="V158" s="34" t="s">
        <v>76</v>
      </c>
      <c r="W158" s="34" t="s">
        <v>77</v>
      </c>
      <c r="X158" s="34" t="s">
        <v>78</v>
      </c>
      <c r="Y158" s="34" t="s">
        <v>79</v>
      </c>
      <c r="Z158" s="34" t="s">
        <v>80</v>
      </c>
      <c r="AA158" s="34" t="s">
        <v>81</v>
      </c>
      <c r="AB158" s="35" t="s">
        <v>82</v>
      </c>
      <c r="AC158" s="25" t="s">
        <v>83</v>
      </c>
      <c r="AD158" s="25" t="s">
        <v>84</v>
      </c>
      <c r="AE158" s="25" t="s">
        <v>85</v>
      </c>
      <c r="AF158" s="35" t="s">
        <v>86</v>
      </c>
      <c r="AG158" s="25" t="s">
        <v>87</v>
      </c>
      <c r="AH158" s="25" t="s">
        <v>88</v>
      </c>
      <c r="AI158" s="35" t="s">
        <v>89</v>
      </c>
      <c r="AJ158" s="35" t="s">
        <v>90</v>
      </c>
      <c r="AK158" s="35" t="s">
        <v>91</v>
      </c>
      <c r="AL158" s="26" t="s">
        <v>92</v>
      </c>
      <c r="AM158" s="25" t="s">
        <v>93</v>
      </c>
      <c r="AN158" s="25" t="s">
        <v>94</v>
      </c>
      <c r="AO158" s="25" t="s">
        <v>95</v>
      </c>
      <c r="AP158" s="35" t="s">
        <v>96</v>
      </c>
      <c r="AQ158" s="36" t="s">
        <v>97</v>
      </c>
      <c r="AR158" s="35" t="s">
        <v>98</v>
      </c>
      <c r="AS158" s="35" t="s">
        <v>99</v>
      </c>
      <c r="AT158" s="35" t="s">
        <v>100</v>
      </c>
      <c r="AU158" s="35" t="s">
        <v>101</v>
      </c>
      <c r="AV158" s="25" t="s">
        <v>102</v>
      </c>
      <c r="AW158" s="25" t="s">
        <v>103</v>
      </c>
      <c r="AX158" s="25" t="s">
        <v>104</v>
      </c>
      <c r="AY158" s="25" t="s">
        <v>105</v>
      </c>
      <c r="AZ158" s="25" t="s">
        <v>106</v>
      </c>
      <c r="BA158" s="25" t="s">
        <v>107</v>
      </c>
      <c r="BB158" s="27" t="s">
        <v>83</v>
      </c>
      <c r="BC158" s="37" t="s">
        <v>84</v>
      </c>
      <c r="BD158" s="37" t="s">
        <v>85</v>
      </c>
      <c r="BE158" s="37" t="s">
        <v>108</v>
      </c>
      <c r="BF158" s="37" t="s">
        <v>94</v>
      </c>
      <c r="BG158" s="37" t="s">
        <v>86</v>
      </c>
      <c r="BH158" s="37" t="s">
        <v>88</v>
      </c>
      <c r="BI158" s="37" t="s">
        <v>109</v>
      </c>
      <c r="BJ158" s="37" t="s">
        <v>90</v>
      </c>
      <c r="BK158" s="37" t="s">
        <v>110</v>
      </c>
      <c r="BL158" s="37" t="s">
        <v>111</v>
      </c>
      <c r="BM158" s="37" t="s">
        <v>87</v>
      </c>
      <c r="BN158" s="37" t="s">
        <v>112</v>
      </c>
      <c r="BO158" s="37" t="s">
        <v>99</v>
      </c>
      <c r="BP158" s="35" t="s">
        <v>82</v>
      </c>
      <c r="BQ158" s="25" t="s">
        <v>83</v>
      </c>
      <c r="BR158" s="25" t="s">
        <v>84</v>
      </c>
      <c r="BS158" s="25" t="s">
        <v>85</v>
      </c>
      <c r="BT158" s="35" t="s">
        <v>86</v>
      </c>
      <c r="BU158" s="25" t="s">
        <v>87</v>
      </c>
      <c r="BV158" s="25" t="s">
        <v>88</v>
      </c>
      <c r="BW158" s="35" t="s">
        <v>89</v>
      </c>
      <c r="BX158" s="35" t="s">
        <v>90</v>
      </c>
      <c r="BY158" s="35" t="s">
        <v>91</v>
      </c>
      <c r="BZ158" s="26" t="s">
        <v>92</v>
      </c>
      <c r="CA158" s="25" t="s">
        <v>93</v>
      </c>
      <c r="CB158" s="25" t="s">
        <v>94</v>
      </c>
      <c r="CC158" s="25" t="s">
        <v>95</v>
      </c>
      <c r="CD158" s="35" t="s">
        <v>96</v>
      </c>
      <c r="CE158" s="36" t="s">
        <v>97</v>
      </c>
      <c r="CF158" s="35" t="s">
        <v>98</v>
      </c>
      <c r="CG158" s="35" t="s">
        <v>99</v>
      </c>
      <c r="CH158" s="35" t="s">
        <v>100</v>
      </c>
      <c r="CI158" s="35" t="s">
        <v>101</v>
      </c>
      <c r="CJ158" s="25" t="s">
        <v>102</v>
      </c>
      <c r="CK158" s="25" t="s">
        <v>103</v>
      </c>
      <c r="CL158" s="25" t="s">
        <v>104</v>
      </c>
      <c r="CM158" s="25" t="s">
        <v>105</v>
      </c>
      <c r="CN158" s="25" t="s">
        <v>106</v>
      </c>
      <c r="CO158" s="25" t="s">
        <v>107</v>
      </c>
      <c r="CP158" s="27" t="s">
        <v>83</v>
      </c>
      <c r="CQ158" s="37" t="s">
        <v>84</v>
      </c>
      <c r="CR158" s="37" t="s">
        <v>85</v>
      </c>
      <c r="CS158" s="37" t="s">
        <v>108</v>
      </c>
      <c r="CT158" s="37" t="s">
        <v>94</v>
      </c>
      <c r="CU158" s="37" t="s">
        <v>86</v>
      </c>
      <c r="CV158" s="37" t="s">
        <v>88</v>
      </c>
      <c r="CW158" s="37" t="s">
        <v>109</v>
      </c>
      <c r="CX158" s="37" t="s">
        <v>90</v>
      </c>
      <c r="CY158" s="37" t="s">
        <v>110</v>
      </c>
      <c r="CZ158" s="37" t="s">
        <v>111</v>
      </c>
      <c r="DA158" s="37" t="s">
        <v>87</v>
      </c>
      <c r="DB158" s="37" t="s">
        <v>112</v>
      </c>
      <c r="DC158" s="37" t="s">
        <v>99</v>
      </c>
      <c r="DW158" s="34" t="s">
        <v>46</v>
      </c>
      <c r="DX158" s="73">
        <f>+EA152</f>
        <v>3</v>
      </c>
      <c r="DY158" s="56">
        <f>+DX158/DW153</f>
        <v>0.5</v>
      </c>
      <c r="EA158" s="59">
        <v>2</v>
      </c>
      <c r="EB158" s="59" t="s">
        <v>49</v>
      </c>
      <c r="EC158" s="74" t="s">
        <v>235</v>
      </c>
      <c r="ED158" s="23">
        <f>+DN25+DN41+DN47+DN52+DN56+DN58+DN60</f>
        <v>7404.3600000000006</v>
      </c>
      <c r="EE158" s="23">
        <f>+EJ152</f>
        <v>7</v>
      </c>
      <c r="EF158" s="60">
        <f>+EE158/ED158</f>
        <v>9.4538893300703905E-4</v>
      </c>
      <c r="EH158" s="57"/>
    </row>
    <row r="159" spans="1:215" s="33" customFormat="1" ht="15.75" hidden="1" customHeight="1">
      <c r="A159" s="61">
        <v>30501005</v>
      </c>
      <c r="B159" s="109" t="s">
        <v>114</v>
      </c>
      <c r="C159" s="78" t="s">
        <v>115</v>
      </c>
      <c r="D159" s="79"/>
      <c r="E159" s="62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236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237</v>
      </c>
      <c r="ED159" s="23">
        <f>+DN26+DN27+DN46+DN47+DN48+DN49</f>
        <v>3135.8</v>
      </c>
      <c r="EE159" s="23">
        <f>+EN152+EO152</f>
        <v>5</v>
      </c>
      <c r="EF159" s="60">
        <f t="shared" ref="EF159:EF163" si="185">+EE159/ED159</f>
        <v>1.5944894444798775E-3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0"/>
      <c r="C160" s="78" t="s">
        <v>116</v>
      </c>
      <c r="D160" s="79"/>
      <c r="E160" s="62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0.16666666666666666</v>
      </c>
      <c r="DZ160" s="1"/>
      <c r="EA160" s="59">
        <v>4</v>
      </c>
      <c r="EB160" s="59" t="s">
        <v>51</v>
      </c>
      <c r="EC160" s="74" t="s">
        <v>238</v>
      </c>
      <c r="ED160" s="23">
        <f>+DN52+DN53+DN54+DN55+DN56+DN57+DN58+DN59+DN60</f>
        <v>4279.26</v>
      </c>
      <c r="EE160" s="23">
        <f>+EQ152</f>
        <v>3.5</v>
      </c>
      <c r="EF160" s="60">
        <f t="shared" si="185"/>
        <v>8.1789842168973137E-4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99" t="s">
        <v>117</v>
      </c>
      <c r="C161" s="76" t="s">
        <v>118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6</v>
      </c>
      <c r="DY161" s="56">
        <f>+DX161/DW153</f>
        <v>1</v>
      </c>
      <c r="EA161" s="59">
        <v>5</v>
      </c>
      <c r="EB161" s="59" t="s">
        <v>52</v>
      </c>
      <c r="EC161" s="74" t="s">
        <v>234</v>
      </c>
      <c r="ED161" s="23">
        <f>+DN152</f>
        <v>29484.57</v>
      </c>
      <c r="EE161" s="23">
        <f>+EF152</f>
        <v>15</v>
      </c>
      <c r="EF161" s="60">
        <f t="shared" si="185"/>
        <v>5.0874067351160286E-4</v>
      </c>
    </row>
    <row r="162" spans="1:136" s="1" customFormat="1" ht="15.75" hidden="1" customHeight="1">
      <c r="A162" s="61">
        <v>30100014</v>
      </c>
      <c r="B162" s="100"/>
      <c r="C162" s="76" t="s">
        <v>120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239</v>
      </c>
      <c r="EC162" s="74" t="s">
        <v>234</v>
      </c>
      <c r="ED162" s="23">
        <f>+DN152</f>
        <v>29484.57</v>
      </c>
      <c r="EE162" s="23">
        <f>+DL152-EE157-EE158-EE159-EE160-EE161</f>
        <v>5.0999999999999943</v>
      </c>
      <c r="EF162" s="60">
        <f>+EE162/ED162</f>
        <v>1.7297182899394479E-4</v>
      </c>
    </row>
    <row r="163" spans="1:136" s="1" customFormat="1" ht="15.75" hidden="1" customHeight="1">
      <c r="A163" s="61">
        <v>30100010</v>
      </c>
      <c r="B163" s="100"/>
      <c r="C163" s="76" t="s">
        <v>121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2" t="s">
        <v>240</v>
      </c>
      <c r="EC163" s="143"/>
      <c r="ED163" s="23">
        <f>+DN152</f>
        <v>29484.57</v>
      </c>
      <c r="EE163" s="23">
        <f>+DL152</f>
        <v>72.599999999999994</v>
      </c>
      <c r="EF163" s="60">
        <f t="shared" si="185"/>
        <v>2.4623048597961577E-3</v>
      </c>
    </row>
    <row r="164" spans="1:136" s="1" customFormat="1" ht="15.75" hidden="1" customHeight="1">
      <c r="A164" s="61">
        <v>30100013</v>
      </c>
      <c r="B164" s="100"/>
      <c r="C164" s="76" t="s">
        <v>122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1"/>
      <c r="C165" s="76" t="s">
        <v>123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99" t="s">
        <v>124</v>
      </c>
      <c r="C166" s="76" t="s">
        <v>125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00"/>
      <c r="C167" s="76" t="s">
        <v>126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01"/>
      <c r="C168" s="76" t="s">
        <v>127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5" t="s">
        <v>128</v>
      </c>
      <c r="C169" s="76" t="s">
        <v>123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5"/>
      <c r="C170" s="76" t="s">
        <v>129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5"/>
      <c r="C171" s="76" t="s">
        <v>130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5"/>
      <c r="C172" s="76" t="s">
        <v>131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99" t="s">
        <v>132</v>
      </c>
      <c r="C173" s="76" t="s">
        <v>131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00"/>
      <c r="C174" s="76" t="s">
        <v>133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01"/>
      <c r="C175" s="76" t="s">
        <v>121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99" t="s">
        <v>134</v>
      </c>
      <c r="C176" s="76" t="s">
        <v>135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00"/>
      <c r="C177" s="76" t="s">
        <v>136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00"/>
      <c r="C178" s="76" t="s">
        <v>137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01"/>
      <c r="C179" s="76" t="s">
        <v>116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3" t="s">
        <v>138</v>
      </c>
      <c r="C180" s="76" t="s">
        <v>139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05" t="s">
        <v>140</v>
      </c>
      <c r="C181" s="76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05"/>
      <c r="C182" s="76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6" t="s">
        <v>141</v>
      </c>
      <c r="C183" s="76" t="s">
        <v>142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7"/>
      <c r="C184" s="76" t="s">
        <v>121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7"/>
      <c r="C185" s="76" t="s">
        <v>133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8"/>
      <c r="C186" s="76" t="s">
        <v>131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99" t="s">
        <v>143</v>
      </c>
      <c r="C187" s="76" t="s">
        <v>122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00"/>
      <c r="C188" s="76" t="s">
        <v>118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00"/>
      <c r="C189" s="76" t="s">
        <v>133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01"/>
      <c r="C190" s="76" t="s">
        <v>144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99" t="s">
        <v>145</v>
      </c>
      <c r="C191" s="76" t="s">
        <v>146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0"/>
      <c r="C192" s="76" t="s">
        <v>127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0"/>
      <c r="C193" s="76" t="s">
        <v>147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0"/>
      <c r="C194" s="76" t="s">
        <v>148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1"/>
      <c r="C195" s="76" t="s">
        <v>149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99" t="s">
        <v>150</v>
      </c>
      <c r="C196" s="76" t="s">
        <v>129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01"/>
      <c r="C197" s="76" t="s">
        <v>151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1" t="s">
        <v>152</v>
      </c>
      <c r="C198" s="76" t="s">
        <v>153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99" t="s">
        <v>154</v>
      </c>
      <c r="C199" s="76" t="s">
        <v>155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00"/>
      <c r="C200" s="76" t="s">
        <v>131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>
      <c r="A201" s="61">
        <v>30100051</v>
      </c>
      <c r="B201" s="99" t="s">
        <v>156</v>
      </c>
      <c r="C201" s="76" t="s">
        <v>131</v>
      </c>
      <c r="D201" s="5">
        <v>255</v>
      </c>
      <c r="E201" s="22">
        <v>5.04</v>
      </c>
      <c r="F201" s="23">
        <f t="shared" si="174"/>
        <v>1285.2</v>
      </c>
      <c r="G201" s="23">
        <f>+'[2]7'!$L$87</f>
        <v>1366.5</v>
      </c>
      <c r="H201" s="23">
        <f t="shared" si="186"/>
        <v>20</v>
      </c>
      <c r="I201" s="23">
        <f t="shared" si="187"/>
        <v>0</v>
      </c>
      <c r="J201" s="23">
        <f t="shared" si="177"/>
        <v>1305.2</v>
      </c>
      <c r="K201" s="23">
        <f t="shared" si="178"/>
        <v>1.5323322096230461</v>
      </c>
      <c r="L201" s="23">
        <f t="shared" si="179"/>
        <v>0</v>
      </c>
      <c r="M201" s="10">
        <v>0.5</v>
      </c>
      <c r="N201" s="23">
        <f t="shared" si="188"/>
        <v>6.5259999999999998</v>
      </c>
      <c r="O201" s="23">
        <f t="shared" si="189"/>
        <v>-1.0323322096230461</v>
      </c>
      <c r="P201" s="23">
        <f t="shared" si="180"/>
        <v>1.5323322096230463</v>
      </c>
      <c r="Q201" s="7">
        <v>0.6</v>
      </c>
      <c r="R201" s="6">
        <f t="shared" si="181"/>
        <v>0.78312000000000004</v>
      </c>
      <c r="S201" s="5"/>
      <c r="T201" s="5"/>
      <c r="U201" s="5"/>
      <c r="V201" s="5"/>
      <c r="W201" s="5">
        <v>2</v>
      </c>
      <c r="X201" s="5"/>
      <c r="Y201" s="5"/>
      <c r="Z201" s="5"/>
      <c r="AA201" s="5"/>
      <c r="AB201" s="4">
        <v>5</v>
      </c>
      <c r="AC201" s="4">
        <v>15</v>
      </c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4"/>
        <v>0.38308305240576151</v>
      </c>
      <c r="BQ201" s="4">
        <f t="shared" si="194"/>
        <v>978.90000000000009</v>
      </c>
      <c r="BR201" s="4" t="str">
        <f t="shared" si="194"/>
        <v/>
      </c>
      <c r="BS201" s="4">
        <f t="shared" si="194"/>
        <v>0</v>
      </c>
      <c r="BT201" s="4">
        <f t="shared" si="194"/>
        <v>0</v>
      </c>
      <c r="BU201" s="4">
        <f t="shared" si="194"/>
        <v>0</v>
      </c>
      <c r="BV201" s="4">
        <f t="shared" si="194"/>
        <v>0</v>
      </c>
      <c r="BW201" s="4">
        <f t="shared" si="194"/>
        <v>0</v>
      </c>
      <c r="BX201" s="4">
        <f t="shared" si="194"/>
        <v>0</v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>
        <f t="shared" si="194"/>
        <v>0</v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>
        <f t="shared" si="193"/>
        <v>0</v>
      </c>
      <c r="CI201" s="4">
        <f t="shared" si="193"/>
        <v>0</v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01"/>
      <c r="C202" s="76" t="s">
        <v>129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5.75" customHeight="1">
      <c r="A203" s="61">
        <v>30100001</v>
      </c>
      <c r="B203" s="100" t="s">
        <v>157</v>
      </c>
      <c r="C203" s="76" t="s">
        <v>144</v>
      </c>
      <c r="D203" s="5">
        <v>360</v>
      </c>
      <c r="E203" s="22">
        <v>5.0599999999999996</v>
      </c>
      <c r="F203" s="23">
        <f t="shared" si="174"/>
        <v>1821.6</v>
      </c>
      <c r="G203" s="23">
        <f>+'[2]7'!$L$89</f>
        <v>1920</v>
      </c>
      <c r="H203" s="23">
        <f t="shared" si="186"/>
        <v>9</v>
      </c>
      <c r="I203" s="23">
        <f t="shared" si="187"/>
        <v>0</v>
      </c>
      <c r="J203" s="23">
        <f t="shared" si="177"/>
        <v>1830.6</v>
      </c>
      <c r="K203" s="23">
        <f t="shared" si="178"/>
        <v>0.49164208456243857</v>
      </c>
      <c r="L203" s="23">
        <f t="shared" si="179"/>
        <v>0</v>
      </c>
      <c r="M203" s="10">
        <v>0.7</v>
      </c>
      <c r="N203" s="23">
        <f t="shared" si="188"/>
        <v>12.814199999999998</v>
      </c>
      <c r="O203" s="23">
        <f t="shared" si="189"/>
        <v>0.20835791543756138</v>
      </c>
      <c r="P203" s="23">
        <f t="shared" si="180"/>
        <v>0</v>
      </c>
      <c r="Q203" s="7">
        <v>0.3</v>
      </c>
      <c r="R203" s="6">
        <f t="shared" si="181"/>
        <v>0.54918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>
        <v>5</v>
      </c>
      <c r="AK203" s="4"/>
      <c r="AL203" s="4">
        <v>4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0</v>
      </c>
      <c r="BQ203" s="4">
        <f t="shared" si="194"/>
        <v>0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>
        <f t="shared" si="194"/>
        <v>910.44830474525668</v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>
        <f t="shared" si="193"/>
        <v>0</v>
      </c>
      <c r="CQ203" s="4" t="str">
        <f t="shared" si="193"/>
        <v/>
      </c>
      <c r="CR203" s="4">
        <f t="shared" si="193"/>
        <v>0</v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01"/>
      <c r="C204" s="76" t="s">
        <v>158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00" t="s">
        <v>159</v>
      </c>
      <c r="C205" s="76" t="s">
        <v>120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01"/>
      <c r="C206" s="76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99" t="s">
        <v>160</v>
      </c>
      <c r="C207" s="76" t="s">
        <v>161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01"/>
      <c r="C208" s="76" t="s">
        <v>155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99" t="s">
        <v>162</v>
      </c>
      <c r="C209" s="76" t="s">
        <v>163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1"/>
      <c r="C210" s="76" t="s">
        <v>164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1">
        <v>30200001</v>
      </c>
      <c r="B211" s="83" t="s">
        <v>165</v>
      </c>
      <c r="C211" s="76" t="s">
        <v>161</v>
      </c>
      <c r="D211" s="5">
        <v>841</v>
      </c>
      <c r="E211" s="22">
        <v>5.0599999999999996</v>
      </c>
      <c r="F211" s="23">
        <f t="shared" si="174"/>
        <v>4255.46</v>
      </c>
      <c r="G211" s="23">
        <f>+'[2]7'!$L$103</f>
        <v>4328</v>
      </c>
      <c r="H211" s="23">
        <f t="shared" si="186"/>
        <v>23.8</v>
      </c>
      <c r="I211" s="23">
        <f t="shared" si="187"/>
        <v>0</v>
      </c>
      <c r="J211" s="23">
        <f t="shared" si="177"/>
        <v>4279.26</v>
      </c>
      <c r="K211" s="23">
        <f t="shared" si="178"/>
        <v>0.55617092674901725</v>
      </c>
      <c r="L211" s="23">
        <f t="shared" si="179"/>
        <v>0</v>
      </c>
      <c r="M211" s="10">
        <v>1</v>
      </c>
      <c r="N211" s="23">
        <f t="shared" si="188"/>
        <v>42.7926</v>
      </c>
      <c r="O211" s="23">
        <f t="shared" si="189"/>
        <v>0.44382907325098275</v>
      </c>
      <c r="P211" s="23">
        <f t="shared" si="180"/>
        <v>0.70105579001976981</v>
      </c>
      <c r="Q211" s="7">
        <v>1</v>
      </c>
      <c r="R211" s="6">
        <f t="shared" si="181"/>
        <v>4.2792599999999998</v>
      </c>
      <c r="S211" s="5">
        <v>1</v>
      </c>
      <c r="T211" s="5">
        <v>1</v>
      </c>
      <c r="U211" s="5"/>
      <c r="V211" s="5"/>
      <c r="W211" s="5">
        <v>1</v>
      </c>
      <c r="X211" s="5"/>
      <c r="Y211" s="5"/>
      <c r="Z211" s="5"/>
      <c r="AA211" s="5"/>
      <c r="AB211" s="4">
        <v>9</v>
      </c>
      <c r="AC211" s="4">
        <v>5.3</v>
      </c>
      <c r="AD211" s="4"/>
      <c r="AE211" s="4"/>
      <c r="AF211" s="4">
        <v>6</v>
      </c>
      <c r="AG211" s="4"/>
      <c r="AH211" s="4"/>
      <c r="AI211" s="4"/>
      <c r="AJ211" s="4"/>
      <c r="AK211" s="4"/>
      <c r="AL211" s="4"/>
      <c r="AM211" s="4">
        <v>3.5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0.2103167370059309</v>
      </c>
      <c r="BQ211" s="4">
        <f t="shared" si="198"/>
        <v>952.94445378151272</v>
      </c>
      <c r="BR211" s="4" t="str">
        <f t="shared" si="198"/>
        <v/>
      </c>
      <c r="BS211" s="4">
        <f t="shared" si="197"/>
        <v>0</v>
      </c>
      <c r="BT211" s="4">
        <f t="shared" si="197"/>
        <v>14.021115800395394</v>
      </c>
      <c r="BU211" s="4">
        <f t="shared" si="197"/>
        <v>0</v>
      </c>
      <c r="BV211" s="4">
        <f t="shared" si="197"/>
        <v>0</v>
      </c>
      <c r="BW211" s="4">
        <f t="shared" si="197"/>
        <v>0</v>
      </c>
      <c r="BX211" s="4">
        <f t="shared" si="197"/>
        <v>0</v>
      </c>
      <c r="BY211" s="4">
        <f t="shared" si="197"/>
        <v>0</v>
      </c>
      <c r="BZ211" s="4">
        <f t="shared" si="197"/>
        <v>0</v>
      </c>
      <c r="CA211" s="4" t="str">
        <f t="shared" si="197"/>
        <v/>
      </c>
      <c r="CB211" s="4" t="str">
        <f t="shared" si="197"/>
        <v/>
      </c>
      <c r="CC211" s="4">
        <f t="shared" si="197"/>
        <v>0</v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99" t="s">
        <v>166</v>
      </c>
      <c r="C212" s="76" t="s">
        <v>155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1"/>
      <c r="C213" s="76" t="s">
        <v>161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99" t="s">
        <v>167</v>
      </c>
      <c r="C214" s="76" t="s">
        <v>155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1"/>
      <c r="C215" s="76" t="s">
        <v>161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99" t="s">
        <v>168</v>
      </c>
      <c r="C216" s="76" t="s">
        <v>129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0"/>
      <c r="C217" s="76" t="s">
        <v>144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0"/>
      <c r="C218" s="83" t="s">
        <v>121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1"/>
      <c r="C219" s="83" t="s">
        <v>169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99" t="s">
        <v>170</v>
      </c>
      <c r="C220" s="76" t="s">
        <v>120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1">
        <v>30400015</v>
      </c>
      <c r="B221" s="101"/>
      <c r="C221" s="29" t="s">
        <v>18</v>
      </c>
      <c r="D221" s="5">
        <v>19</v>
      </c>
      <c r="E221" s="22">
        <v>5.03</v>
      </c>
      <c r="F221" s="23">
        <f t="shared" si="174"/>
        <v>95.570000000000007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95.570000000000007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0.38228000000000001</v>
      </c>
      <c r="O221" s="23">
        <f t="shared" si="189"/>
        <v>0.4</v>
      </c>
      <c r="P221" s="23">
        <f t="shared" si="180"/>
        <v>0</v>
      </c>
      <c r="Q221" s="2">
        <v>0.1</v>
      </c>
      <c r="R221" s="6">
        <f t="shared" si="181"/>
        <v>9.5569999999999995E-3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1">
        <v>30400014</v>
      </c>
      <c r="B222" s="102" t="s">
        <v>171</v>
      </c>
      <c r="C222" s="76" t="s">
        <v>129</v>
      </c>
      <c r="D222" s="5">
        <v>649</v>
      </c>
      <c r="E222" s="22">
        <v>5.03</v>
      </c>
      <c r="F222" s="23">
        <f t="shared" si="174"/>
        <v>3264.4700000000003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3264.4700000000003</v>
      </c>
      <c r="K222" s="23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13.057880000000003</v>
      </c>
      <c r="O222" s="23">
        <f t="shared" si="189"/>
        <v>0.4</v>
      </c>
      <c r="P222" s="23">
        <f t="shared" si="180"/>
        <v>0</v>
      </c>
      <c r="Q222" s="7">
        <v>0.1</v>
      </c>
      <c r="R222" s="6">
        <f t="shared" si="181"/>
        <v>0.32644700000000004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3"/>
      <c r="C223" s="76" t="s">
        <v>147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4"/>
      <c r="C224" s="76" t="s">
        <v>163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customHeight="1">
      <c r="A225" s="61">
        <v>30600002</v>
      </c>
      <c r="B225" s="99" t="s">
        <v>172</v>
      </c>
      <c r="C225" s="38" t="s">
        <v>121</v>
      </c>
      <c r="D225" s="5">
        <v>116</v>
      </c>
      <c r="E225" s="53">
        <v>5.03</v>
      </c>
      <c r="F225" s="23">
        <f t="shared" si="200"/>
        <v>583.48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583.48</v>
      </c>
      <c r="K225" s="23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1.1669600000000002</v>
      </c>
      <c r="O225" s="23">
        <f t="shared" si="210"/>
        <v>0.2</v>
      </c>
      <c r="P225" s="23">
        <f t="shared" si="204"/>
        <v>0</v>
      </c>
      <c r="Q225" s="7">
        <v>0.1</v>
      </c>
      <c r="R225" s="6">
        <f t="shared" si="205"/>
        <v>5.8348000000000004E-2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8"/>
        <v>0</v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>
        <f t="shared" si="198"/>
        <v>0</v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>
        <f t="shared" si="198"/>
        <v>0</v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customHeight="1">
      <c r="A226" s="61">
        <v>30600004</v>
      </c>
      <c r="B226" s="100"/>
      <c r="C226" s="38" t="s">
        <v>129</v>
      </c>
      <c r="D226" s="5">
        <v>122</v>
      </c>
      <c r="E226" s="53">
        <v>5.03</v>
      </c>
      <c r="F226" s="23">
        <f t="shared" si="200"/>
        <v>613.66000000000008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613.66000000000008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1.2273200000000002</v>
      </c>
      <c r="O226" s="23">
        <f t="shared" si="210"/>
        <v>0.2</v>
      </c>
      <c r="P226" s="23">
        <f t="shared" si="204"/>
        <v>0</v>
      </c>
      <c r="Q226" s="7">
        <v>0.1</v>
      </c>
      <c r="R226" s="6">
        <f t="shared" si="205"/>
        <v>6.1366000000000011E-2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8"/>
        <v>0</v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>
        <f t="shared" si="198"/>
        <v>0</v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>
        <f t="shared" si="198"/>
        <v>0</v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1">
        <v>30600003</v>
      </c>
      <c r="B227" s="100"/>
      <c r="C227" s="38" t="s">
        <v>173</v>
      </c>
      <c r="D227" s="5">
        <v>68</v>
      </c>
      <c r="E227" s="53">
        <v>5.03</v>
      </c>
      <c r="F227" s="23">
        <f t="shared" si="200"/>
        <v>342.04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342.04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0.68408000000000002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3.4203999999999998E-2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1"/>
      <c r="C228" s="38" t="s">
        <v>174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99" t="s">
        <v>175</v>
      </c>
      <c r="C229" s="38" t="s">
        <v>121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00"/>
      <c r="C230" s="38" t="s">
        <v>129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0"/>
      <c r="C231" s="38" t="s">
        <v>173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1"/>
      <c r="C232" s="38" t="s">
        <v>174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1" t="s">
        <v>176</v>
      </c>
      <c r="C233" s="38" t="s">
        <v>177</v>
      </c>
      <c r="D233" s="5">
        <v>410</v>
      </c>
      <c r="E233" s="53">
        <v>10</v>
      </c>
      <c r="F233" s="23">
        <f t="shared" si="200"/>
        <v>4100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4100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8.1999999999999993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0.41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99" t="s">
        <v>178</v>
      </c>
      <c r="C234" s="83" t="s">
        <v>133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1"/>
      <c r="C235" s="76" t="s">
        <v>120</v>
      </c>
      <c r="D235" s="5"/>
      <c r="E235" s="22">
        <v>5.0599999999999996</v>
      </c>
      <c r="F235" s="23">
        <f t="shared" si="200"/>
        <v>0</v>
      </c>
      <c r="G235" s="23">
        <f>+'[2]7'!$L$75</f>
        <v>1189.2</v>
      </c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99" t="s">
        <v>179</v>
      </c>
      <c r="C236" s="76" t="s">
        <v>129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00"/>
      <c r="C237" s="76" t="s">
        <v>121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01"/>
      <c r="C238" s="76" t="s">
        <v>144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99" t="s">
        <v>180</v>
      </c>
      <c r="C239" s="76" t="s">
        <v>174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0"/>
      <c r="C240" s="76" t="s">
        <v>129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0"/>
      <c r="C241" s="76" t="s">
        <v>144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1"/>
      <c r="C242" s="76" t="s">
        <v>121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99" t="s">
        <v>181</v>
      </c>
      <c r="C243" s="76" t="s">
        <v>174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0"/>
      <c r="C244" s="76" t="s">
        <v>129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0"/>
      <c r="C245" s="76" t="s">
        <v>144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1"/>
      <c r="C246" s="76" t="s">
        <v>121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99" t="s">
        <v>182</v>
      </c>
      <c r="C247" s="76" t="s">
        <v>120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0"/>
      <c r="C248" s="76" t="s">
        <v>121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0"/>
      <c r="C249" s="76" t="s">
        <v>118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0"/>
      <c r="C250" s="76" t="s">
        <v>148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0"/>
      <c r="C251" s="76" t="s">
        <v>127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0"/>
      <c r="C252" s="76" t="s">
        <v>183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0"/>
      <c r="C253" s="76" t="s">
        <v>144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1"/>
      <c r="C254" s="76" t="s">
        <v>129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99" t="s">
        <v>184</v>
      </c>
      <c r="C255" s="29" t="s">
        <v>147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0"/>
      <c r="C256" s="76" t="s">
        <v>144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00"/>
      <c r="C257" s="29" t="s">
        <v>185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01"/>
      <c r="C258" s="29" t="s">
        <v>127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99" t="s">
        <v>186</v>
      </c>
      <c r="C259" s="29" t="s">
        <v>149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00"/>
      <c r="C260" s="29" t="s">
        <v>187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00"/>
      <c r="C261" s="29" t="s">
        <v>188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01"/>
      <c r="C262" s="29" t="s">
        <v>189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99" t="s">
        <v>190</v>
      </c>
      <c r="C263" s="29" t="s">
        <v>149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00"/>
      <c r="C264" s="29" t="s">
        <v>187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00"/>
      <c r="C265" s="29" t="s">
        <v>188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01"/>
      <c r="C266" s="29" t="s">
        <v>189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99" t="s">
        <v>191</v>
      </c>
      <c r="C267" s="29" t="s">
        <v>192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01"/>
      <c r="C268" s="29" t="s">
        <v>164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99" t="s">
        <v>193</v>
      </c>
      <c r="C269" s="29" t="s">
        <v>169</v>
      </c>
      <c r="D269" s="5"/>
      <c r="E269" s="22">
        <v>5.05</v>
      </c>
      <c r="F269" s="23">
        <f t="shared" si="200"/>
        <v>0</v>
      </c>
      <c r="G269" s="43">
        <f>+'[2]7'!$L$79</f>
        <v>5041</v>
      </c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00"/>
      <c r="C270" s="29" t="s">
        <v>135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01"/>
      <c r="C271" s="29" t="s">
        <v>194</v>
      </c>
      <c r="D271" s="5"/>
      <c r="E271" s="22">
        <v>5.05</v>
      </c>
      <c r="F271" s="23">
        <f t="shared" si="200"/>
        <v>0</v>
      </c>
      <c r="G271" s="43">
        <f>+'[2]7'!$L$81</f>
        <v>2520.5</v>
      </c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99" t="s">
        <v>195</v>
      </c>
      <c r="C272" s="29" t="s">
        <v>169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00"/>
      <c r="C273" s="29" t="s">
        <v>147</v>
      </c>
      <c r="D273" s="5">
        <v>92</v>
      </c>
      <c r="E273" s="22">
        <v>5.05</v>
      </c>
      <c r="F273" s="23">
        <f t="shared" si="200"/>
        <v>464.59999999999997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464.59999999999997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3.7168000000000001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4.6460000000000001E-2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customHeight="1">
      <c r="A274" s="61">
        <v>30400005</v>
      </c>
      <c r="B274" s="101"/>
      <c r="C274" s="29" t="s">
        <v>194</v>
      </c>
      <c r="D274" s="5">
        <v>537</v>
      </c>
      <c r="E274" s="22">
        <v>5.05</v>
      </c>
      <c r="F274" s="23">
        <f t="shared" si="200"/>
        <v>2711.85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2711.85</v>
      </c>
      <c r="K274" s="23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21.694800000000001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0.27118500000000001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99" t="s">
        <v>196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00"/>
      <c r="C276" s="29" t="s">
        <v>197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01"/>
      <c r="C277" s="29" t="s">
        <v>126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99" t="s">
        <v>198</v>
      </c>
      <c r="C278" s="29" t="s">
        <v>153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0"/>
      <c r="C279" s="29" t="s">
        <v>127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0"/>
      <c r="C280" s="29" t="s">
        <v>169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1"/>
      <c r="C281" s="29" t="s">
        <v>199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99" t="s">
        <v>200</v>
      </c>
      <c r="C282" s="29" t="s">
        <v>201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00"/>
      <c r="C283" s="29" t="s">
        <v>202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00"/>
      <c r="C284" s="29" t="s">
        <v>136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01"/>
      <c r="C285" s="29" t="s">
        <v>199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99" t="s">
        <v>203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00"/>
      <c r="C287" s="29" t="s">
        <v>197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1"/>
      <c r="C288" s="29" t="s">
        <v>126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99" t="s">
        <v>204</v>
      </c>
      <c r="C289" s="29" t="s">
        <v>147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1"/>
      <c r="C290" s="29" t="s">
        <v>127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99" t="s">
        <v>205</v>
      </c>
      <c r="C291" s="29" t="s">
        <v>126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0"/>
      <c r="C292" s="29" t="s">
        <v>115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0"/>
      <c r="C293" s="29" t="s">
        <v>147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1"/>
      <c r="C294" s="29" t="s">
        <v>206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207</v>
      </c>
      <c r="C295" s="30" t="s">
        <v>208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209</v>
      </c>
      <c r="C296" s="30" t="s">
        <v>210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211</v>
      </c>
      <c r="C297" s="30" t="s">
        <v>212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213</v>
      </c>
      <c r="C298" s="30" t="s">
        <v>214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215</v>
      </c>
      <c r="C299" s="30" t="s">
        <v>216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217</v>
      </c>
      <c r="C300" s="30" t="s">
        <v>216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218</v>
      </c>
      <c r="C301" s="30" t="s">
        <v>216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219</v>
      </c>
      <c r="C302" s="30" t="s">
        <v>220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221</v>
      </c>
      <c r="C303" s="30" t="s">
        <v>222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241</v>
      </c>
      <c r="C304" s="30" t="s">
        <v>222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2" t="s">
        <v>224</v>
      </c>
      <c r="C305" s="29" t="s">
        <v>225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2" t="s">
        <v>226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3469</v>
      </c>
      <c r="E307" s="43"/>
      <c r="F307" s="44">
        <f>SUM(F159:F306)</f>
        <v>19537.929999999997</v>
      </c>
      <c r="G307" s="44">
        <f t="shared" ref="G307:J307" si="233">SUM(G159:G306)</f>
        <v>16365.2</v>
      </c>
      <c r="H307" s="44">
        <f t="shared" si="233"/>
        <v>52.8</v>
      </c>
      <c r="I307" s="44">
        <f t="shared" si="233"/>
        <v>0</v>
      </c>
      <c r="J307" s="44">
        <f t="shared" si="233"/>
        <v>19590.729999999996</v>
      </c>
      <c r="K307" s="44">
        <f>IF(ISERROR(H307/J307*100),"0",(H307/J307*100))</f>
        <v>0.26951522480275114</v>
      </c>
      <c r="L307" s="44">
        <f>IF(ISERROR(I307/G307*100),"0",(I307/G307*100))</f>
        <v>0</v>
      </c>
      <c r="M307" s="45">
        <f>IF(ISERROR(N307/J307*100),"",(N307/J307*100))</f>
        <v>0.57304102501540288</v>
      </c>
      <c r="N307" s="44">
        <f>SUM(N159:N306)</f>
        <v>112.26292000000001</v>
      </c>
      <c r="O307" s="44">
        <f>IF(ISERROR(M307-K307-L307),"0",(M307-K307-L307))</f>
        <v>0.30352580021265174</v>
      </c>
      <c r="P307" s="44">
        <f>(S307+T307+U307+V307+W307+X307+Y307+Z307+AA307)/J307*1000</f>
        <v>0.25522275076018103</v>
      </c>
      <c r="Q307" s="46">
        <f>IF(ISERROR(R307/J307*1000),"",(R307/J307*1000))</f>
        <v>0.34858971564612451</v>
      </c>
      <c r="R307" s="44">
        <f>SUM(R159:R306)</f>
        <v>6.8291269999999988</v>
      </c>
      <c r="S307" s="44">
        <f t="shared" ref="S307:BO307" si="234">SUM(S159:S306)</f>
        <v>1</v>
      </c>
      <c r="T307" s="44">
        <f t="shared" si="234"/>
        <v>1</v>
      </c>
      <c r="U307" s="44">
        <f t="shared" si="234"/>
        <v>0</v>
      </c>
      <c r="V307" s="44">
        <f t="shared" si="234"/>
        <v>0</v>
      </c>
      <c r="W307" s="44">
        <f t="shared" si="234"/>
        <v>3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14</v>
      </c>
      <c r="AC307" s="44">
        <f t="shared" si="234"/>
        <v>20.3</v>
      </c>
      <c r="AD307" s="44">
        <f t="shared" si="234"/>
        <v>0</v>
      </c>
      <c r="AE307" s="44">
        <f t="shared" si="234"/>
        <v>0</v>
      </c>
      <c r="AF307" s="44">
        <f t="shared" si="234"/>
        <v>6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5</v>
      </c>
      <c r="AK307" s="44">
        <f t="shared" si="234"/>
        <v>0</v>
      </c>
      <c r="AL307" s="44">
        <f t="shared" si="234"/>
        <v>4</v>
      </c>
      <c r="AM307" s="44">
        <f t="shared" si="234"/>
        <v>3.5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7.1462370212850693E-2</v>
      </c>
      <c r="BQ307" s="47">
        <f>IF(ISERROR(AC307/$J$307*100),"",(AC307/$J$307*100))</f>
        <v>0.1036204368086335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3.0626730091221722E-2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2.5522275076018102E-2</v>
      </c>
      <c r="BY307" s="47">
        <f t="shared" si="235"/>
        <v>0</v>
      </c>
      <c r="BZ307" s="47">
        <f t="shared" si="235"/>
        <v>2.0417820060814482E-2</v>
      </c>
      <c r="CA307" s="47">
        <f t="shared" si="235"/>
        <v>1.7865592553212673E-2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2017-03-08T02:39:30Z</dcterms:modified>
</cp:coreProperties>
</file>