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G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G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G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H164"/>
  <c r="CG164"/>
  <c r="CF164"/>
  <c r="CE164"/>
  <c r="CD164"/>
  <c r="CC164"/>
  <c r="CB164"/>
  <c r="CA164"/>
  <c r="BZ164"/>
  <c r="BY164"/>
  <c r="BW164"/>
  <c r="BS164"/>
  <c r="AC164"/>
  <c r="AC307" s="1"/>
  <c r="I164"/>
  <c r="L164" s="1"/>
  <c r="BR164" s="1"/>
  <c r="H164"/>
  <c r="G164"/>
  <c r="G307" s="1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E152"/>
  <c r="AD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G99"/>
  <c r="DK99" s="1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G98"/>
  <c r="DK98" s="1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I53"/>
  <c r="FW53" s="1"/>
  <c r="EH53"/>
  <c r="EG53"/>
  <c r="EE53"/>
  <c r="ED53"/>
  <c r="EC53"/>
  <c r="EB53"/>
  <c r="EA53"/>
  <c r="DZ53"/>
  <c r="DY53"/>
  <c r="DX53"/>
  <c r="DW53"/>
  <c r="DM53"/>
  <c r="DH53"/>
  <c r="DJ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K53"/>
  <c r="CJ53"/>
  <c r="CI53"/>
  <c r="CG53"/>
  <c r="CF53"/>
  <c r="CE53"/>
  <c r="CD53"/>
  <c r="CC53"/>
  <c r="CB53"/>
  <c r="CA53"/>
  <c r="BZ53"/>
  <c r="BY53"/>
  <c r="BW53"/>
  <c r="BS53"/>
  <c r="AF53"/>
  <c r="AF152" s="1"/>
  <c r="AB53"/>
  <c r="AB152" s="1"/>
  <c r="I53"/>
  <c r="L53" s="1"/>
  <c r="BR53" s="1"/>
  <c r="H53"/>
  <c r="G53"/>
  <c r="DK53" s="1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G48"/>
  <c r="DK48" s="1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G44"/>
  <c r="DK44" s="1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G10"/>
  <c r="DK10" s="1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F9"/>
  <c r="EE9"/>
  <c r="ED9"/>
  <c r="EC9"/>
  <c r="EB9"/>
  <c r="EA9"/>
  <c r="DZ9"/>
  <c r="DY9"/>
  <c r="DX9"/>
  <c r="DW9"/>
  <c r="DM9"/>
  <c r="DH9"/>
  <c r="DJ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H9"/>
  <c r="CG9"/>
  <c r="CF9"/>
  <c r="CE9"/>
  <c r="CD9"/>
  <c r="CC9"/>
  <c r="CB9"/>
  <c r="CA9"/>
  <c r="BZ9"/>
  <c r="BY9"/>
  <c r="BW9"/>
  <c r="BS9"/>
  <c r="AC9"/>
  <c r="AC152" s="1"/>
  <c r="I9"/>
  <c r="L9" s="1"/>
  <c r="BR9" s="1"/>
  <c r="H9"/>
  <c r="G9"/>
  <c r="G152" s="1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I4"/>
  <c r="EI152" s="1"/>
  <c r="EH4"/>
  <c r="EH152" s="1"/>
  <c r="EG4"/>
  <c r="EF4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GC9"/>
  <c r="GD9"/>
  <c r="GE9"/>
  <c r="GF9"/>
  <c r="GG9"/>
  <c r="GH9"/>
  <c r="GI9"/>
  <c r="GJ9"/>
  <c r="GK9"/>
  <c r="GL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GC53"/>
  <c r="GD53"/>
  <c r="GE53"/>
  <c r="GF53"/>
  <c r="GG53"/>
  <c r="GH53"/>
  <c r="GI53"/>
  <c r="GJ53"/>
  <c r="GK53"/>
  <c r="GM53"/>
  <c r="GN53"/>
  <c r="GO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R53"/>
  <c r="BX53" s="1"/>
  <c r="P53"/>
  <c r="BV53" s="1"/>
  <c r="N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O9" s="1"/>
  <c r="BU9" s="1"/>
  <c r="K10"/>
  <c r="DO10"/>
  <c r="DP10"/>
  <c r="FT10"/>
  <c r="FU10"/>
  <c r="FV10"/>
  <c r="FX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P44"/>
  <c r="FT44"/>
  <c r="FU44"/>
  <c r="FV44"/>
  <c r="FX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P48"/>
  <c r="FT48"/>
  <c r="FU48"/>
  <c r="FV48"/>
  <c r="FX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P53"/>
  <c r="FV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X156"/>
  <c r="DW153"/>
  <c r="EE159"/>
  <c r="EF159" s="1"/>
  <c r="EE160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N152"/>
  <c r="GO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BQ9"/>
  <c r="CI9"/>
  <c r="DK9"/>
  <c r="DP9" s="1"/>
  <c r="FV9" s="1"/>
  <c r="EG9"/>
  <c r="BP53"/>
  <c r="BT53"/>
  <c r="CH53"/>
  <c r="CL53"/>
  <c r="EF53"/>
  <c r="EJ53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P98"/>
  <c r="FT98"/>
  <c r="FU98"/>
  <c r="FV98"/>
  <c r="FX98"/>
  <c r="FZ98"/>
  <c r="GB98"/>
  <c r="K99"/>
  <c r="DO99"/>
  <c r="DP99"/>
  <c r="FT99"/>
  <c r="FU99"/>
  <c r="FV99"/>
  <c r="FX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O164" s="1"/>
  <c r="BU164" s="1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BQ164"/>
  <c r="CI164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L53"/>
  <c r="DL9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8"/>
  <c r="O8"/>
  <c r="BU8" s="1"/>
  <c r="BQ7"/>
  <c r="O7"/>
  <c r="BU7" s="1"/>
  <c r="BQ6"/>
  <c r="O6"/>
  <c r="BU6" s="1"/>
  <c r="BQ5"/>
  <c r="O5"/>
  <c r="BU5" s="1"/>
  <c r="DS99"/>
  <c r="FY99" s="1"/>
  <c r="DS98"/>
  <c r="FY98" s="1"/>
  <c r="DS68"/>
  <c r="FY68" s="1"/>
  <c r="EJ152"/>
  <c r="EG152"/>
  <c r="EF152"/>
  <c r="DK152"/>
  <c r="DP152" s="1"/>
  <c r="FV152" s="1"/>
  <c r="DY156"/>
  <c r="GP53"/>
  <c r="GL53"/>
  <c r="DS48"/>
  <c r="FY48" s="1"/>
  <c r="DS44"/>
  <c r="FY44" s="1"/>
  <c r="DS10"/>
  <c r="FY10" s="1"/>
  <c r="GM9"/>
  <c r="EE161" l="1"/>
  <c r="GL152"/>
  <c r="EE157"/>
  <c r="GM152"/>
  <c r="EE158"/>
  <c r="EF158" s="1"/>
  <c r="GP152"/>
  <c r="N152"/>
  <c r="M152" s="1"/>
  <c r="BT4"/>
  <c r="R152"/>
  <c r="Q152" s="1"/>
  <c r="BX4"/>
  <c r="P152"/>
  <c r="K152"/>
  <c r="BQ152"/>
  <c r="BP152"/>
  <c r="BT152"/>
  <c r="BR152"/>
  <c r="BS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N9"/>
  <c r="DL152"/>
  <c r="DN53"/>
  <c r="N307"/>
  <c r="M307" s="1"/>
  <c r="BT159"/>
  <c r="R307"/>
  <c r="Q307" s="1"/>
  <c r="BX159"/>
  <c r="P307"/>
  <c r="K307"/>
  <c r="BQ307"/>
  <c r="BP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V53" i="87" l="1"/>
  <c r="GB53" s="1"/>
  <c r="DT53"/>
  <c r="FZ53" s="1"/>
  <c r="DR53"/>
  <c r="FX53" s="1"/>
  <c r="ED160"/>
  <c r="EF160" s="1"/>
  <c r="FT53"/>
  <c r="EE163"/>
  <c r="EE162"/>
  <c r="DV9"/>
  <c r="GB9" s="1"/>
  <c r="DT9"/>
  <c r="FZ9" s="1"/>
  <c r="DR9"/>
  <c r="FX9" s="1"/>
  <c r="FT9"/>
  <c r="DS4"/>
  <c r="FY4" s="1"/>
  <c r="FU4"/>
  <c r="DR152"/>
  <c r="FX4"/>
  <c r="DV152"/>
  <c r="GB4"/>
  <c r="O307"/>
  <c r="DO53"/>
  <c r="DO9"/>
  <c r="DN152"/>
  <c r="O152"/>
  <c r="ED163" l="1"/>
  <c r="ED162"/>
  <c r="ED161"/>
  <c r="EF161" s="1"/>
  <c r="ED157"/>
  <c r="EF157" s="1"/>
  <c r="DT152"/>
  <c r="FZ152" s="1"/>
  <c r="FT152"/>
  <c r="DS9"/>
  <c r="FY9" s="1"/>
  <c r="FU9"/>
  <c r="DS53"/>
  <c r="FY53" s="1"/>
  <c r="FU53"/>
  <c r="DU152"/>
  <c r="GA152" s="1"/>
  <c r="GB152"/>
  <c r="DQ152"/>
  <c r="FX152"/>
  <c r="DO152"/>
  <c r="FU152" s="1"/>
  <c r="EF162"/>
  <c r="EF163"/>
  <c r="DS152" l="1"/>
  <c r="FY152" s="1"/>
  <c r="FW152"/>
</calcChain>
</file>

<file path=xl/sharedStrings.xml><?xml version="1.0" encoding="utf-8"?>
<sst xmlns="http://schemas.openxmlformats.org/spreadsheetml/2006/main" count="1015" uniqueCount="357">
  <si>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</si>
  <si>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</si>
  <si>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</si>
  <si>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</si>
  <si>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</si>
  <si>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</si>
  <si>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</si>
  <si>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</si>
  <si>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</si>
  <si>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</si>
  <si>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</si>
  <si>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</si>
  <si>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</si>
  <si>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</si>
  <si>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</si>
  <si>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</si>
  <si>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</si>
  <si>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</si>
  <si>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</si>
  <si>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</si>
  <si>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</si>
  <si>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</si>
  <si>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</si>
  <si>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</si>
  <si>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</si>
  <si>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</si>
  <si>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</si>
  <si>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</si>
  <si>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</si>
  <si>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</si>
  <si>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</si>
  <si>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</si>
  <si>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</si>
  <si>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</si>
  <si>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</si>
  <si>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</si>
  <si>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</si>
  <si>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</si>
  <si>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</si>
  <si>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</si>
  <si>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</si>
  <si>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</si>
  <si>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</si>
  <si>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</si>
  <si>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</si>
  <si>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</si>
  <si>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</si>
  <si>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</si>
  <si>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</si>
  <si>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</si>
  <si>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</si>
  <si>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</si>
  <si>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</si>
  <si>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</si>
  <si>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</si>
  <si>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95g果肉黄桃</t>
    <phoneticPr fontId="1" type="noConversion"/>
  </si>
  <si>
    <t>气泡、刮伤膜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</si>
  <si>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</si>
  <si>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</si>
  <si>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</si>
  <si>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</si>
  <si>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</si>
  <si>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</si>
  <si>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</si>
  <si>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</si>
  <si>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</si>
  <si>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</si>
  <si>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</si>
  <si>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</si>
  <si>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</si>
  <si>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</si>
  <si>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</si>
  <si>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</si>
  <si>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</si>
  <si>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</si>
  <si>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</si>
  <si>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</si>
  <si>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</si>
  <si>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</si>
  <si>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</si>
  <si>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</si>
  <si>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</si>
  <si>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</si>
  <si>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</si>
  <si>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</si>
  <si>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</si>
  <si>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</si>
  <si>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</si>
  <si>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</si>
  <si>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</si>
  <si>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</si>
  <si>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</si>
  <si>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</si>
  <si>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</si>
  <si>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</si>
  <si>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</si>
  <si>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</si>
  <si>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</si>
  <si>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</si>
  <si>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</si>
  <si>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</si>
  <si>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</si>
  <si>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</si>
  <si>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</si>
  <si>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</si>
  <si>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</si>
  <si>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</si>
  <si>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</si>
  <si>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</si>
  <si>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</si>
  <si>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</si>
  <si>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21g芝士布丁果冻</t>
    <phoneticPr fontId="1" type="noConversion"/>
  </si>
  <si>
    <t>蓝莓</t>
    <phoneticPr fontId="1" type="noConversion"/>
  </si>
  <si>
    <t>蓝莓</t>
    <phoneticPr fontId="1" type="noConversion"/>
  </si>
  <si>
    <t>21g芝士布丁果冻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</si>
  <si>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</si>
  <si>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</si>
  <si>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</si>
  <si>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</si>
  <si>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</si>
  <si>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</si>
  <si>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</si>
  <si>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</si>
  <si>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</si>
  <si>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</si>
  <si>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</si>
  <si>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</si>
  <si>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</si>
  <si>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</si>
  <si>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</si>
  <si>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</si>
  <si>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</si>
  <si>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</si>
  <si>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</si>
  <si>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</si>
  <si>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</si>
  <si>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</si>
  <si>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</si>
  <si>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</si>
  <si>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</si>
  <si>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</si>
  <si>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</si>
  <si>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</si>
  <si>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</si>
  <si>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</si>
  <si>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</si>
  <si>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</si>
  <si>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</si>
  <si>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</si>
  <si>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</si>
  <si>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</si>
  <si>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</si>
  <si>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</si>
  <si>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</si>
  <si>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</si>
  <si>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</si>
  <si>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</si>
  <si>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</si>
  <si>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</si>
  <si>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</si>
  <si>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</si>
  <si>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</si>
  <si>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</si>
  <si>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</si>
  <si>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</si>
  <si>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</si>
  <si>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</si>
  <si>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</si>
  <si>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</si>
  <si>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</si>
  <si>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</si>
  <si>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</si>
  <si>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</si>
  <si>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</si>
  <si>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</si>
  <si>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</si>
  <si>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</si>
  <si>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</si>
  <si>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</si>
  <si>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</si>
  <si>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</si>
  <si>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</si>
  <si>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</si>
  <si>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</si>
  <si>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</si>
  <si>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</si>
  <si>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</si>
  <si>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</si>
  <si>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</si>
  <si>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</si>
  <si>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</si>
  <si>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</si>
  <si>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</si>
  <si>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</si>
  <si>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</si>
  <si>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</si>
  <si>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</si>
  <si>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</si>
  <si>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椰子</t>
    <phoneticPr fontId="1" type="noConversion"/>
  </si>
  <si>
    <t>冰糖葫芦风味饮料</t>
    <phoneticPr fontId="1" type="noConversion"/>
  </si>
  <si>
    <t>山楂</t>
    <phoneticPr fontId="1" type="noConversion"/>
  </si>
  <si>
    <t>雪梨</t>
    <phoneticPr fontId="1" type="noConversion"/>
  </si>
  <si>
    <t>94小怪兽可吸果冻</t>
    <phoneticPr fontId="1" type="noConversion"/>
  </si>
  <si>
    <t>酸奶</t>
    <phoneticPr fontId="1" type="noConversion"/>
  </si>
  <si>
    <t>蔓越莓</t>
    <phoneticPr fontId="1" type="noConversion"/>
  </si>
  <si>
    <t>香蕉牛奶</t>
    <phoneticPr fontId="1" type="noConversion"/>
  </si>
  <si>
    <t>125g通天娃娃可吸果冻</t>
    <phoneticPr fontId="1" type="noConversion"/>
  </si>
  <si>
    <t>草莓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</si>
  <si>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</si>
  <si>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</si>
  <si>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</si>
  <si>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香蕉</t>
    <phoneticPr fontId="1" type="noConversion"/>
  </si>
  <si>
    <t>160g果肉粒布甸果冻散装</t>
    <phoneticPr fontId="1" type="noConversion"/>
  </si>
  <si>
    <t>黄桃</t>
    <phoneticPr fontId="1" type="noConversion"/>
  </si>
  <si>
    <t>芒果</t>
    <phoneticPr fontId="1" type="noConversion"/>
  </si>
  <si>
    <t>香橙</t>
    <phoneticPr fontId="1" type="noConversion"/>
  </si>
  <si>
    <t>香橙</t>
    <phoneticPr fontId="1" type="noConversion"/>
  </si>
  <si>
    <t>135g胶原蛋白果汁果冻</t>
    <phoneticPr fontId="1" type="noConversion"/>
  </si>
  <si>
    <t>135g胶原蛋白果汁果冻</t>
    <phoneticPr fontId="1" type="noConversion"/>
  </si>
  <si>
    <t>蜂蜜柚子</t>
    <phoneticPr fontId="1" type="noConversion"/>
  </si>
  <si>
    <t>蜂蜜柚子</t>
    <phoneticPr fontId="1" type="noConversion"/>
  </si>
  <si>
    <t>冰糖雪梨</t>
    <phoneticPr fontId="1" type="noConversion"/>
  </si>
  <si>
    <t>冰糖雪梨</t>
    <phoneticPr fontId="1" type="noConversion"/>
  </si>
  <si>
    <t>柠檬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</si>
  <si>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</si>
  <si>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</si>
  <si>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</si>
  <si>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</si>
  <si>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</si>
  <si>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</si>
  <si>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</si>
  <si>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</si>
  <si>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</si>
  <si>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</si>
  <si>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</si>
  <si>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</si>
  <si>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</si>
  <si>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</si>
  <si>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</si>
  <si>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</si>
  <si>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</si>
  <si>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</si>
  <si>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</si>
  <si>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</si>
  <si>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</si>
  <si>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</si>
  <si>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</si>
  <si>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</si>
  <si>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</si>
  <si>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</si>
  <si>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</si>
  <si>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</si>
  <si>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</si>
  <si>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</si>
  <si>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</si>
  <si>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</si>
  <si>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</si>
  <si>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</si>
  <si>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</si>
  <si>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</si>
  <si>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</si>
  <si>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</si>
  <si>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</si>
  <si>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</si>
  <si>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</si>
  <si>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</si>
  <si>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</si>
  <si>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</si>
  <si>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</si>
  <si>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</si>
  <si>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</si>
  <si>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</si>
  <si>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</si>
  <si>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</si>
  <si>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</si>
  <si>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</si>
  <si>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</si>
  <si>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</si>
  <si>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</si>
  <si>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</si>
  <si>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</si>
  <si>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</si>
  <si>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</si>
  <si>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</si>
  <si>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</si>
  <si>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</si>
  <si>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百香果</t>
    <phoneticPr fontId="1" type="noConversion"/>
  </si>
  <si>
    <t>95g、125g、185g、200g</t>
    <phoneticPr fontId="1" type="noConversion"/>
  </si>
  <si>
    <t>其他</t>
    <phoneticPr fontId="1" type="noConversion"/>
  </si>
  <si>
    <t>草莓</t>
    <phoneticPr fontId="2" type="noConversion"/>
  </si>
  <si>
    <t>合计</t>
    <phoneticPr fontId="1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</si>
  <si>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</si>
  <si>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</si>
  <si>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</si>
  <si>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</si>
  <si>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</si>
  <si>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</si>
  <si>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</si>
  <si>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</si>
  <si>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</si>
  <si>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</si>
  <si>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</si>
  <si>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</si>
  <si>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</si>
  <si>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</si>
  <si>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</si>
  <si>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</si>
  <si>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</si>
  <si>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</si>
  <si>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</si>
  <si>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</si>
  <si>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</si>
  <si>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香芋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</si>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</sst>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7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2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.14"/>
      <sheetName val="15"/>
      <sheetName val="16"/>
      <sheetName val="17"/>
      <sheetName val="18.20"/>
      <sheetName val="21"/>
      <sheetName val="22"/>
      <sheetName val="23.24"/>
      <sheetName val="25"/>
      <sheetName val="27.28"/>
      <sheetName val="第三周"/>
      <sheetName val="第四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2">
          <cell r="J152">
            <v>11393.5</v>
          </cell>
          <cell r="K152">
            <v>0.23653837714486334</v>
          </cell>
          <cell r="L152">
            <v>4.7770548501437887E-2</v>
          </cell>
          <cell r="M152">
            <v>0.53224724623688946</v>
          </cell>
          <cell r="P152">
            <v>0.1755386843375609</v>
          </cell>
          <cell r="Q152">
            <v>0.33092065651467945</v>
          </cell>
        </row>
        <row r="307">
          <cell r="J307">
            <v>11393.46</v>
          </cell>
          <cell r="K307">
            <v>0.23653920758048919</v>
          </cell>
          <cell r="L307">
            <v>4.7770548501437887E-2</v>
          </cell>
          <cell r="M307">
            <v>0.5318474809232665</v>
          </cell>
          <cell r="P307">
            <v>0.17553930061631848</v>
          </cell>
          <cell r="Q307">
            <v>0.3308321177236766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 refreshError="1">
        <row r="6">
          <cell r="L6">
            <v>621.6</v>
          </cell>
        </row>
        <row r="8">
          <cell r="L8">
            <v>2486.4</v>
          </cell>
        </row>
        <row r="21">
          <cell r="L21">
            <v>5550.6</v>
          </cell>
        </row>
        <row r="22">
          <cell r="L22">
            <v>1009.2</v>
          </cell>
        </row>
        <row r="55">
          <cell r="L55">
            <v>4552.8</v>
          </cell>
        </row>
        <row r="89">
          <cell r="L89">
            <v>3840</v>
          </cell>
        </row>
        <row r="100">
          <cell r="L100">
            <v>2872.8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9"/>
      <c r="E2" s="90" t="s">
        <v>26</v>
      </c>
      <c r="F2" s="91" t="s">
        <v>27</v>
      </c>
      <c r="G2" s="92"/>
      <c r="H2" s="95" t="s">
        <v>28</v>
      </c>
      <c r="I2" s="96"/>
      <c r="J2" s="96"/>
      <c r="K2" s="96"/>
      <c r="L2" s="96"/>
      <c r="M2" s="96"/>
      <c r="N2" s="97"/>
    </row>
    <row r="3" spans="1:14" s="17" customFormat="1" ht="33.75" customHeight="1">
      <c r="A3" s="12" t="s">
        <v>29</v>
      </c>
      <c r="B3" s="15">
        <f>+'[1]27.28'!$J$152</f>
        <v>11393.5</v>
      </c>
      <c r="C3" s="15">
        <f>+'[1]27.28'!$J$307</f>
        <v>11393.46</v>
      </c>
      <c r="D3" s="89"/>
      <c r="E3" s="90"/>
      <c r="F3" s="93"/>
      <c r="G3" s="94"/>
      <c r="H3" s="55" t="s">
        <v>30</v>
      </c>
      <c r="I3" s="55" t="s">
        <v>31</v>
      </c>
      <c r="J3" s="83" t="s">
        <v>32</v>
      </c>
      <c r="K3" s="84"/>
      <c r="L3" s="55" t="s">
        <v>33</v>
      </c>
      <c r="M3" s="83" t="s">
        <v>34</v>
      </c>
      <c r="N3" s="84"/>
    </row>
    <row r="4" spans="1:14" s="17" customFormat="1" ht="33" customHeight="1">
      <c r="A4" s="13" t="s">
        <v>35</v>
      </c>
      <c r="B4" s="15">
        <f>+'[1]27.28'!$M$152</f>
        <v>0.53224724623688946</v>
      </c>
      <c r="C4" s="15">
        <f>+'[1]27.28'!$M$307</f>
        <v>0.5318474809232665</v>
      </c>
      <c r="D4" s="89"/>
      <c r="E4" s="75"/>
      <c r="F4" s="87" t="s">
        <v>55</v>
      </c>
      <c r="G4" s="87"/>
      <c r="H4" s="18">
        <v>0.6</v>
      </c>
      <c r="I4" s="18">
        <v>0.9</v>
      </c>
      <c r="J4" s="83" t="s">
        <v>56</v>
      </c>
      <c r="K4" s="84"/>
      <c r="L4" s="18">
        <v>0</v>
      </c>
      <c r="M4" s="83"/>
      <c r="N4" s="84"/>
    </row>
    <row r="5" spans="1:14" s="17" customFormat="1" ht="33" customHeight="1">
      <c r="A5" s="13" t="s">
        <v>31</v>
      </c>
      <c r="B5" s="15">
        <f>+'[1]27.28'!$K$152</f>
        <v>0.23653837714486334</v>
      </c>
      <c r="C5" s="15">
        <f>+'[1]27.28'!$K$307</f>
        <v>0.23653920758048919</v>
      </c>
      <c r="D5" s="89"/>
      <c r="E5" s="75"/>
      <c r="F5" s="87"/>
      <c r="G5" s="87"/>
      <c r="H5" s="18"/>
      <c r="I5" s="18"/>
      <c r="J5" s="83"/>
      <c r="K5" s="84"/>
      <c r="L5" s="18"/>
      <c r="M5" s="83"/>
      <c r="N5" s="84"/>
    </row>
    <row r="6" spans="1:14" s="17" customFormat="1" ht="33" customHeight="1">
      <c r="A6" s="13" t="s">
        <v>36</v>
      </c>
      <c r="B6" s="15">
        <f>+'[1]27.28'!$L$152</f>
        <v>4.7770548501437887E-2</v>
      </c>
      <c r="C6" s="15">
        <f>+'[1]27.28'!$L$307</f>
        <v>4.7770548501437887E-2</v>
      </c>
      <c r="D6" s="89"/>
      <c r="E6" s="75"/>
      <c r="F6" s="87"/>
      <c r="G6" s="87"/>
      <c r="H6" s="18"/>
      <c r="I6" s="18"/>
      <c r="J6" s="83"/>
      <c r="K6" s="84"/>
      <c r="L6" s="18"/>
      <c r="M6" s="83"/>
      <c r="N6" s="84"/>
    </row>
    <row r="7" spans="1:14" s="17" customFormat="1" ht="33" customHeight="1">
      <c r="A7" s="13" t="s">
        <v>37</v>
      </c>
      <c r="B7" s="15">
        <f>+B5+B6</f>
        <v>0.28430892564630122</v>
      </c>
      <c r="C7" s="15">
        <f>+C5+C6</f>
        <v>0.2843097560819271</v>
      </c>
      <c r="D7" s="89"/>
      <c r="E7" s="75"/>
      <c r="F7" s="85"/>
      <c r="G7" s="86"/>
      <c r="H7" s="18"/>
      <c r="I7" s="19"/>
      <c r="J7" s="83"/>
      <c r="K7" s="84"/>
      <c r="L7" s="18"/>
      <c r="M7" s="83"/>
      <c r="N7" s="84"/>
    </row>
    <row r="8" spans="1:14" s="17" customFormat="1" ht="33" customHeight="1">
      <c r="A8" s="13" t="s">
        <v>38</v>
      </c>
      <c r="B8" s="16">
        <f>+B7-B4</f>
        <v>-0.24793832059058823</v>
      </c>
      <c r="C8" s="16">
        <f>+C7-C4</f>
        <v>-0.2475377248413394</v>
      </c>
      <c r="D8" s="89"/>
      <c r="E8" s="75"/>
      <c r="F8" s="85"/>
      <c r="G8" s="86"/>
      <c r="H8" s="18"/>
      <c r="I8" s="18"/>
      <c r="J8" s="83"/>
      <c r="K8" s="84"/>
      <c r="L8" s="18"/>
      <c r="M8" s="83"/>
      <c r="N8" s="84"/>
    </row>
    <row r="9" spans="1:14" s="17" customFormat="1" ht="33" customHeight="1">
      <c r="A9" s="12" t="s">
        <v>39</v>
      </c>
      <c r="B9" s="16">
        <f>+'[1]27.28'!$Q$152</f>
        <v>0.33092065651467945</v>
      </c>
      <c r="C9" s="16">
        <f>+'[1]27.28'!$Q$307</f>
        <v>0.3308321177236766</v>
      </c>
      <c r="D9" s="89"/>
      <c r="E9" s="75"/>
      <c r="F9" s="85"/>
      <c r="G9" s="86"/>
      <c r="H9" s="18"/>
      <c r="I9" s="18"/>
      <c r="J9" s="83"/>
      <c r="K9" s="84"/>
      <c r="L9" s="55"/>
      <c r="M9" s="83"/>
      <c r="N9" s="84"/>
    </row>
    <row r="10" spans="1:14" s="17" customFormat="1" ht="33" customHeight="1">
      <c r="A10" s="12" t="s">
        <v>43</v>
      </c>
      <c r="B10" s="16">
        <f>+'[1]27.28'!$P$152</f>
        <v>0.1755386843375609</v>
      </c>
      <c r="C10" s="16">
        <f>+'[1]27.28'!$P$307</f>
        <v>0.17553930061631848</v>
      </c>
      <c r="D10" s="89"/>
      <c r="E10" s="75"/>
      <c r="F10" s="85"/>
      <c r="G10" s="86"/>
      <c r="H10" s="18"/>
      <c r="I10" s="18"/>
      <c r="J10" s="83"/>
      <c r="K10" s="84"/>
      <c r="L10" s="55"/>
      <c r="M10" s="83"/>
      <c r="N10" s="84"/>
    </row>
    <row r="11" spans="1:14" s="17" customFormat="1" ht="33" customHeight="1">
      <c r="A11" s="51"/>
      <c r="B11" s="51"/>
      <c r="C11" s="51"/>
      <c r="D11" s="89"/>
      <c r="E11" s="75"/>
      <c r="F11" s="85"/>
      <c r="G11" s="86"/>
      <c r="H11" s="18"/>
      <c r="I11" s="18"/>
      <c r="J11" s="83"/>
      <c r="K11" s="84"/>
      <c r="L11" s="55"/>
      <c r="M11" s="83"/>
      <c r="N11" s="84"/>
    </row>
    <row r="12" spans="1:14" s="17" customFormat="1" ht="33" customHeight="1">
      <c r="A12" s="12"/>
      <c r="B12" s="16"/>
      <c r="C12" s="16"/>
      <c r="D12" s="89"/>
      <c r="E12" s="75"/>
      <c r="F12" s="85"/>
      <c r="G12" s="86"/>
      <c r="H12" s="18"/>
      <c r="I12" s="18"/>
      <c r="J12" s="83"/>
      <c r="K12" s="84"/>
      <c r="L12" s="55"/>
      <c r="M12" s="83"/>
      <c r="N12" s="84"/>
    </row>
    <row r="13" spans="1:14" s="17" customFormat="1" ht="33" customHeight="1">
      <c r="A13" s="14"/>
      <c r="B13" s="16"/>
      <c r="C13" s="16"/>
      <c r="D13" s="89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9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1</v>
      </c>
      <c r="K14" s="20">
        <v>1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9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1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M12:N12"/>
    <mergeCell ref="F12:G12"/>
    <mergeCell ref="J12:K12"/>
    <mergeCell ref="J11:K11"/>
    <mergeCell ref="F8:G8"/>
    <mergeCell ref="J8:K8"/>
    <mergeCell ref="M11:N11"/>
    <mergeCell ref="F9:G9"/>
    <mergeCell ref="J9:K9"/>
    <mergeCell ref="F10:G10"/>
    <mergeCell ref="M7:N7"/>
    <mergeCell ref="F11:G11"/>
    <mergeCell ref="M5:N5"/>
    <mergeCell ref="J10:K10"/>
    <mergeCell ref="M9:N9"/>
    <mergeCell ref="M10:N10"/>
    <mergeCell ref="J6:K6"/>
    <mergeCell ref="J7:K7"/>
    <mergeCell ref="M8:N8"/>
    <mergeCell ref="M6:N6"/>
    <mergeCell ref="F5:G5"/>
    <mergeCell ref="F6:G6"/>
  </mergeCells>
  <phoneticPr fontId="1" type="noConversion"/>
  <conditionalFormatting sqref="F16:M16 F14:N15">
    <cfRule type="cellIs" dxfId="7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71" activeCellId="7" sqref="A159:XFD163 A166:XFD198 A200:XFD202 A204:XFD207 A209:XFD232 A234:XFD252 A255:XFD267 A271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0" t="s">
        <v>57</v>
      </c>
      <c r="B1" s="100"/>
      <c r="C1" s="100"/>
      <c r="D1" s="100"/>
      <c r="BN1" t="s">
        <v>58</v>
      </c>
      <c r="DE1" s="100" t="s">
        <v>59</v>
      </c>
      <c r="DF1" s="100"/>
      <c r="DG1" s="100"/>
      <c r="DH1" s="100"/>
      <c r="FR1" t="s">
        <v>58</v>
      </c>
    </row>
    <row r="2" spans="1:215" s="33" customFormat="1" ht="26.25" customHeight="1">
      <c r="A2" s="101" t="s">
        <v>60</v>
      </c>
      <c r="B2" s="103" t="s">
        <v>0</v>
      </c>
      <c r="C2" s="105" t="s">
        <v>1</v>
      </c>
      <c r="D2" s="107" t="s">
        <v>2</v>
      </c>
      <c r="E2" s="109" t="s">
        <v>3</v>
      </c>
      <c r="F2" s="111" t="s">
        <v>61</v>
      </c>
      <c r="G2" s="111" t="s">
        <v>62</v>
      </c>
      <c r="H2" s="113" t="s">
        <v>63</v>
      </c>
      <c r="I2" s="113" t="s">
        <v>64</v>
      </c>
      <c r="J2" s="113" t="s">
        <v>4</v>
      </c>
      <c r="K2" s="130" t="s">
        <v>65</v>
      </c>
      <c r="L2" s="118" t="s">
        <v>66</v>
      </c>
      <c r="M2" s="132" t="s">
        <v>5</v>
      </c>
      <c r="N2" s="134" t="s">
        <v>6</v>
      </c>
      <c r="O2" s="111" t="s">
        <v>7</v>
      </c>
      <c r="P2" s="118" t="s">
        <v>10</v>
      </c>
      <c r="Q2" s="123" t="s">
        <v>9</v>
      </c>
      <c r="R2" s="125" t="s">
        <v>8</v>
      </c>
      <c r="S2" s="127" t="s">
        <v>11</v>
      </c>
      <c r="T2" s="128"/>
      <c r="U2" s="128"/>
      <c r="V2" s="128"/>
      <c r="W2" s="128"/>
      <c r="X2" s="128"/>
      <c r="Y2" s="128"/>
      <c r="Z2" s="128"/>
      <c r="AA2" s="129"/>
      <c r="AB2" s="115" t="s">
        <v>67</v>
      </c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5" t="s">
        <v>68</v>
      </c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7" t="s">
        <v>69</v>
      </c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 t="s">
        <v>70</v>
      </c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E2" s="101" t="s">
        <v>60</v>
      </c>
      <c r="DF2" s="103" t="s">
        <v>0</v>
      </c>
      <c r="DG2" s="105" t="s">
        <v>1</v>
      </c>
      <c r="DH2" s="107" t="s">
        <v>2</v>
      </c>
      <c r="DI2" s="111" t="s">
        <v>3</v>
      </c>
      <c r="DJ2" s="111" t="s">
        <v>61</v>
      </c>
      <c r="DK2" s="111" t="s">
        <v>62</v>
      </c>
      <c r="DL2" s="113" t="s">
        <v>63</v>
      </c>
      <c r="DM2" s="113" t="s">
        <v>64</v>
      </c>
      <c r="DN2" s="113" t="s">
        <v>4</v>
      </c>
      <c r="DO2" s="130" t="s">
        <v>65</v>
      </c>
      <c r="DP2" s="118" t="s">
        <v>66</v>
      </c>
      <c r="DQ2" s="132" t="s">
        <v>5</v>
      </c>
      <c r="DR2" s="134" t="s">
        <v>6</v>
      </c>
      <c r="DS2" s="111" t="s">
        <v>7</v>
      </c>
      <c r="DT2" s="118" t="s">
        <v>10</v>
      </c>
      <c r="DU2" s="123" t="s">
        <v>9</v>
      </c>
      <c r="DV2" s="125" t="s">
        <v>8</v>
      </c>
      <c r="DW2" s="127" t="s">
        <v>11</v>
      </c>
      <c r="DX2" s="128"/>
      <c r="DY2" s="128"/>
      <c r="DZ2" s="128"/>
      <c r="EA2" s="128"/>
      <c r="EB2" s="128"/>
      <c r="EC2" s="128"/>
      <c r="ED2" s="128"/>
      <c r="EE2" s="129"/>
      <c r="EF2" s="115" t="s">
        <v>67</v>
      </c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5" t="s">
        <v>68</v>
      </c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7" t="s">
        <v>69</v>
      </c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 t="s">
        <v>70</v>
      </c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</row>
    <row r="3" spans="1:215" s="33" customFormat="1" ht="36" customHeight="1">
      <c r="A3" s="102"/>
      <c r="B3" s="104"/>
      <c r="C3" s="106"/>
      <c r="D3" s="108"/>
      <c r="E3" s="110"/>
      <c r="F3" s="112"/>
      <c r="G3" s="112"/>
      <c r="H3" s="114"/>
      <c r="I3" s="114"/>
      <c r="J3" s="114"/>
      <c r="K3" s="131"/>
      <c r="L3" s="119"/>
      <c r="M3" s="133"/>
      <c r="N3" s="135"/>
      <c r="O3" s="112"/>
      <c r="P3" s="119"/>
      <c r="Q3" s="124"/>
      <c r="R3" s="126"/>
      <c r="S3" s="34" t="s">
        <v>12</v>
      </c>
      <c r="T3" s="34" t="s">
        <v>13</v>
      </c>
      <c r="U3" s="34" t="s">
        <v>71</v>
      </c>
      <c r="V3" s="34" t="s">
        <v>72</v>
      </c>
      <c r="W3" s="34" t="s">
        <v>73</v>
      </c>
      <c r="X3" s="34" t="s">
        <v>74</v>
      </c>
      <c r="Y3" s="34" t="s">
        <v>75</v>
      </c>
      <c r="Z3" s="34" t="s">
        <v>76</v>
      </c>
      <c r="AA3" s="34" t="s">
        <v>77</v>
      </c>
      <c r="AB3" s="35" t="s">
        <v>78</v>
      </c>
      <c r="AC3" s="25" t="s">
        <v>79</v>
      </c>
      <c r="AD3" s="25" t="s">
        <v>80</v>
      </c>
      <c r="AE3" s="25" t="s">
        <v>81</v>
      </c>
      <c r="AF3" s="35" t="s">
        <v>82</v>
      </c>
      <c r="AG3" s="25" t="s">
        <v>83</v>
      </c>
      <c r="AH3" s="25" t="s">
        <v>84</v>
      </c>
      <c r="AI3" s="35" t="s">
        <v>85</v>
      </c>
      <c r="AJ3" s="35" t="s">
        <v>86</v>
      </c>
      <c r="AK3" s="35" t="s">
        <v>87</v>
      </c>
      <c r="AL3" s="26" t="s">
        <v>88</v>
      </c>
      <c r="AM3" s="25" t="s">
        <v>89</v>
      </c>
      <c r="AN3" s="25" t="s">
        <v>90</v>
      </c>
      <c r="AO3" s="25" t="s">
        <v>91</v>
      </c>
      <c r="AP3" s="35" t="s">
        <v>92</v>
      </c>
      <c r="AQ3" s="36" t="s">
        <v>93</v>
      </c>
      <c r="AR3" s="35" t="s">
        <v>94</v>
      </c>
      <c r="AS3" s="35" t="s">
        <v>95</v>
      </c>
      <c r="AT3" s="35" t="s">
        <v>96</v>
      </c>
      <c r="AU3" s="35" t="s">
        <v>97</v>
      </c>
      <c r="AV3" s="25" t="s">
        <v>98</v>
      </c>
      <c r="AW3" s="25" t="s">
        <v>99</v>
      </c>
      <c r="AX3" s="25" t="s">
        <v>100</v>
      </c>
      <c r="AY3" s="25" t="s">
        <v>101</v>
      </c>
      <c r="AZ3" s="25" t="s">
        <v>102</v>
      </c>
      <c r="BA3" s="25" t="s">
        <v>103</v>
      </c>
      <c r="BB3" s="27" t="s">
        <v>79</v>
      </c>
      <c r="BC3" s="37" t="s">
        <v>80</v>
      </c>
      <c r="BD3" s="37" t="s">
        <v>81</v>
      </c>
      <c r="BE3" s="37" t="s">
        <v>104</v>
      </c>
      <c r="BF3" s="37" t="s">
        <v>90</v>
      </c>
      <c r="BG3" s="37" t="s">
        <v>82</v>
      </c>
      <c r="BH3" s="37" t="s">
        <v>84</v>
      </c>
      <c r="BI3" s="37" t="s">
        <v>105</v>
      </c>
      <c r="BJ3" s="37" t="s">
        <v>86</v>
      </c>
      <c r="BK3" s="37" t="s">
        <v>106</v>
      </c>
      <c r="BL3" s="37" t="s">
        <v>107</v>
      </c>
      <c r="BM3" s="37" t="s">
        <v>83</v>
      </c>
      <c r="BN3" s="37" t="s">
        <v>108</v>
      </c>
      <c r="BO3" s="37" t="s">
        <v>109</v>
      </c>
      <c r="BP3" s="35" t="s">
        <v>78</v>
      </c>
      <c r="BQ3" s="25" t="s">
        <v>79</v>
      </c>
      <c r="BR3" s="25" t="s">
        <v>80</v>
      </c>
      <c r="BS3" s="25" t="s">
        <v>81</v>
      </c>
      <c r="BT3" s="35" t="s">
        <v>82</v>
      </c>
      <c r="BU3" s="25" t="s">
        <v>83</v>
      </c>
      <c r="BV3" s="25" t="s">
        <v>84</v>
      </c>
      <c r="BW3" s="35" t="s">
        <v>85</v>
      </c>
      <c r="BX3" s="35" t="s">
        <v>86</v>
      </c>
      <c r="BY3" s="35" t="s">
        <v>87</v>
      </c>
      <c r="BZ3" s="26" t="s">
        <v>88</v>
      </c>
      <c r="CA3" s="25" t="s">
        <v>89</v>
      </c>
      <c r="CB3" s="25" t="s">
        <v>90</v>
      </c>
      <c r="CC3" s="25" t="s">
        <v>91</v>
      </c>
      <c r="CD3" s="35" t="s">
        <v>92</v>
      </c>
      <c r="CE3" s="36" t="s">
        <v>93</v>
      </c>
      <c r="CF3" s="35" t="s">
        <v>94</v>
      </c>
      <c r="CG3" s="35" t="s">
        <v>95</v>
      </c>
      <c r="CH3" s="35" t="s">
        <v>96</v>
      </c>
      <c r="CI3" s="35" t="s">
        <v>97</v>
      </c>
      <c r="CJ3" s="25" t="s">
        <v>98</v>
      </c>
      <c r="CK3" s="25" t="s">
        <v>99</v>
      </c>
      <c r="CL3" s="25" t="s">
        <v>100</v>
      </c>
      <c r="CM3" s="25" t="s">
        <v>101</v>
      </c>
      <c r="CN3" s="25" t="s">
        <v>102</v>
      </c>
      <c r="CO3" s="25" t="s">
        <v>103</v>
      </c>
      <c r="CP3" s="27" t="s">
        <v>79</v>
      </c>
      <c r="CQ3" s="37" t="s">
        <v>80</v>
      </c>
      <c r="CR3" s="37" t="s">
        <v>81</v>
      </c>
      <c r="CS3" s="37" t="s">
        <v>104</v>
      </c>
      <c r="CT3" s="37" t="s">
        <v>90</v>
      </c>
      <c r="CU3" s="37" t="s">
        <v>82</v>
      </c>
      <c r="CV3" s="37" t="s">
        <v>84</v>
      </c>
      <c r="CW3" s="37" t="s">
        <v>105</v>
      </c>
      <c r="CX3" s="37" t="s">
        <v>86</v>
      </c>
      <c r="CY3" s="37" t="s">
        <v>106</v>
      </c>
      <c r="CZ3" s="37" t="s">
        <v>107</v>
      </c>
      <c r="DA3" s="37" t="s">
        <v>83</v>
      </c>
      <c r="DB3" s="37" t="s">
        <v>108</v>
      </c>
      <c r="DC3" s="37" t="s">
        <v>109</v>
      </c>
      <c r="DE3" s="102"/>
      <c r="DF3" s="104"/>
      <c r="DG3" s="106"/>
      <c r="DH3" s="108"/>
      <c r="DI3" s="112"/>
      <c r="DJ3" s="112"/>
      <c r="DK3" s="112"/>
      <c r="DL3" s="114"/>
      <c r="DM3" s="114"/>
      <c r="DN3" s="114"/>
      <c r="DO3" s="131"/>
      <c r="DP3" s="119"/>
      <c r="DQ3" s="133"/>
      <c r="DR3" s="135"/>
      <c r="DS3" s="112"/>
      <c r="DT3" s="119"/>
      <c r="DU3" s="124"/>
      <c r="DV3" s="126"/>
      <c r="DW3" s="34" t="s">
        <v>12</v>
      </c>
      <c r="DX3" s="34" t="s">
        <v>13</v>
      </c>
      <c r="DY3" s="34" t="s">
        <v>110</v>
      </c>
      <c r="DZ3" s="34" t="s">
        <v>72</v>
      </c>
      <c r="EA3" s="34" t="s">
        <v>73</v>
      </c>
      <c r="EB3" s="34" t="s">
        <v>74</v>
      </c>
      <c r="EC3" s="34" t="s">
        <v>75</v>
      </c>
      <c r="ED3" s="34" t="s">
        <v>76</v>
      </c>
      <c r="EE3" s="34" t="s">
        <v>77</v>
      </c>
      <c r="EF3" s="35" t="s">
        <v>78</v>
      </c>
      <c r="EG3" s="25" t="s">
        <v>79</v>
      </c>
      <c r="EH3" s="25" t="s">
        <v>80</v>
      </c>
      <c r="EI3" s="25" t="s">
        <v>81</v>
      </c>
      <c r="EJ3" s="35" t="s">
        <v>82</v>
      </c>
      <c r="EK3" s="25" t="s">
        <v>83</v>
      </c>
      <c r="EL3" s="25" t="s">
        <v>84</v>
      </c>
      <c r="EM3" s="35" t="s">
        <v>85</v>
      </c>
      <c r="EN3" s="35" t="s">
        <v>86</v>
      </c>
      <c r="EO3" s="35" t="s">
        <v>87</v>
      </c>
      <c r="EP3" s="26" t="s">
        <v>88</v>
      </c>
      <c r="EQ3" s="25" t="s">
        <v>89</v>
      </c>
      <c r="ER3" s="25" t="s">
        <v>90</v>
      </c>
      <c r="ES3" s="25" t="s">
        <v>91</v>
      </c>
      <c r="ET3" s="35" t="s">
        <v>92</v>
      </c>
      <c r="EU3" s="36" t="s">
        <v>93</v>
      </c>
      <c r="EV3" s="35" t="s">
        <v>94</v>
      </c>
      <c r="EW3" s="35" t="s">
        <v>95</v>
      </c>
      <c r="EX3" s="35" t="s">
        <v>96</v>
      </c>
      <c r="EY3" s="35" t="s">
        <v>97</v>
      </c>
      <c r="EZ3" s="25" t="s">
        <v>98</v>
      </c>
      <c r="FA3" s="25" t="s">
        <v>99</v>
      </c>
      <c r="FB3" s="25" t="s">
        <v>100</v>
      </c>
      <c r="FC3" s="25" t="s">
        <v>101</v>
      </c>
      <c r="FD3" s="25" t="s">
        <v>102</v>
      </c>
      <c r="FE3" s="25" t="s">
        <v>103</v>
      </c>
      <c r="FF3" s="27" t="s">
        <v>79</v>
      </c>
      <c r="FG3" s="37" t="s">
        <v>80</v>
      </c>
      <c r="FH3" s="37" t="s">
        <v>81</v>
      </c>
      <c r="FI3" s="37" t="s">
        <v>104</v>
      </c>
      <c r="FJ3" s="37" t="s">
        <v>90</v>
      </c>
      <c r="FK3" s="37" t="s">
        <v>82</v>
      </c>
      <c r="FL3" s="37" t="s">
        <v>84</v>
      </c>
      <c r="FM3" s="37" t="s">
        <v>105</v>
      </c>
      <c r="FN3" s="37" t="s">
        <v>86</v>
      </c>
      <c r="FO3" s="37" t="s">
        <v>106</v>
      </c>
      <c r="FP3" s="37" t="s">
        <v>107</v>
      </c>
      <c r="FQ3" s="37" t="s">
        <v>83</v>
      </c>
      <c r="FR3" s="37" t="s">
        <v>108</v>
      </c>
      <c r="FS3" s="37" t="s">
        <v>95</v>
      </c>
      <c r="FT3" s="35" t="s">
        <v>78</v>
      </c>
      <c r="FU3" s="25" t="s">
        <v>79</v>
      </c>
      <c r="FV3" s="25" t="s">
        <v>80</v>
      </c>
      <c r="FW3" s="25" t="s">
        <v>81</v>
      </c>
      <c r="FX3" s="35" t="s">
        <v>82</v>
      </c>
      <c r="FY3" s="25" t="s">
        <v>83</v>
      </c>
      <c r="FZ3" s="25" t="s">
        <v>84</v>
      </c>
      <c r="GA3" s="35" t="s">
        <v>85</v>
      </c>
      <c r="GB3" s="35" t="s">
        <v>86</v>
      </c>
      <c r="GC3" s="35" t="s">
        <v>87</v>
      </c>
      <c r="GD3" s="26" t="s">
        <v>88</v>
      </c>
      <c r="GE3" s="25" t="s">
        <v>89</v>
      </c>
      <c r="GF3" s="25" t="s">
        <v>90</v>
      </c>
      <c r="GG3" s="25" t="s">
        <v>91</v>
      </c>
      <c r="GH3" s="35" t="s">
        <v>92</v>
      </c>
      <c r="GI3" s="36" t="s">
        <v>93</v>
      </c>
      <c r="GJ3" s="35" t="s">
        <v>94</v>
      </c>
      <c r="GK3" s="35" t="s">
        <v>95</v>
      </c>
      <c r="GL3" s="35" t="s">
        <v>96</v>
      </c>
      <c r="GM3" s="35" t="s">
        <v>97</v>
      </c>
      <c r="GN3" s="25" t="s">
        <v>98</v>
      </c>
      <c r="GO3" s="25" t="s">
        <v>99</v>
      </c>
      <c r="GP3" s="25" t="s">
        <v>100</v>
      </c>
      <c r="GQ3" s="25" t="s">
        <v>101</v>
      </c>
      <c r="GR3" s="25" t="s">
        <v>102</v>
      </c>
      <c r="GS3" s="25" t="s">
        <v>103</v>
      </c>
      <c r="GT3" s="27" t="s">
        <v>79</v>
      </c>
      <c r="GU3" s="37" t="s">
        <v>80</v>
      </c>
      <c r="GV3" s="37" t="s">
        <v>81</v>
      </c>
      <c r="GW3" s="37" t="s">
        <v>104</v>
      </c>
      <c r="GX3" s="37" t="s">
        <v>90</v>
      </c>
      <c r="GY3" s="37" t="s">
        <v>82</v>
      </c>
      <c r="GZ3" s="37" t="s">
        <v>84</v>
      </c>
      <c r="HA3" s="37" t="s">
        <v>105</v>
      </c>
      <c r="HB3" s="37" t="s">
        <v>86</v>
      </c>
      <c r="HC3" s="37" t="s">
        <v>106</v>
      </c>
      <c r="HD3" s="37" t="s">
        <v>107</v>
      </c>
      <c r="HE3" s="37" t="s">
        <v>83</v>
      </c>
      <c r="HF3" s="37" t="s">
        <v>108</v>
      </c>
      <c r="HG3" s="37" t="s">
        <v>95</v>
      </c>
    </row>
    <row r="4" spans="1:215" s="33" customFormat="1" ht="15.75" hidden="1" customHeight="1">
      <c r="A4" s="61">
        <v>30501005</v>
      </c>
      <c r="B4" s="103" t="s">
        <v>111</v>
      </c>
      <c r="C4" s="81" t="s">
        <v>113</v>
      </c>
      <c r="D4" s="82"/>
      <c r="E4" s="62">
        <v>5.03</v>
      </c>
      <c r="F4" s="23">
        <f t="shared" ref="F4:F67" si="0">E4*D4</f>
        <v>0</v>
      </c>
      <c r="G4" s="80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3" t="s">
        <v>114</v>
      </c>
      <c r="DG4" s="81" t="s">
        <v>113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4"/>
      <c r="C5" s="81" t="s">
        <v>115</v>
      </c>
      <c r="D5" s="82"/>
      <c r="E5" s="62">
        <v>5.03</v>
      </c>
      <c r="F5" s="23">
        <f t="shared" si="0"/>
        <v>0</v>
      </c>
      <c r="G5" s="80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4"/>
      <c r="DG5" s="81" t="s">
        <v>115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0" t="s">
        <v>116</v>
      </c>
      <c r="C6" s="76" t="s">
        <v>117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0" t="s">
        <v>118</v>
      </c>
      <c r="DG6" s="76" t="s">
        <v>117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21"/>
      <c r="C7" s="76" t="s">
        <v>119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1"/>
      <c r="DG7" s="76" t="s">
        <v>119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1"/>
      <c r="C8" s="76" t="s">
        <v>120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1"/>
      <c r="DG8" s="76" t="s">
        <v>120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customHeight="1">
      <c r="A9" s="61">
        <v>30100013</v>
      </c>
      <c r="B9" s="121"/>
      <c r="C9" s="76" t="s">
        <v>121</v>
      </c>
      <c r="D9" s="5">
        <v>518</v>
      </c>
      <c r="E9" s="22">
        <v>5.03</v>
      </c>
      <c r="F9" s="23">
        <f t="shared" si="0"/>
        <v>2605.54</v>
      </c>
      <c r="G9" s="23">
        <f>+'[2]1'!$L$21/2</f>
        <v>2775.3</v>
      </c>
      <c r="H9" s="23">
        <f t="shared" si="1"/>
        <v>0.75</v>
      </c>
      <c r="I9" s="23">
        <f t="shared" si="2"/>
        <v>0</v>
      </c>
      <c r="J9" s="23">
        <f t="shared" si="3"/>
        <v>2606.29</v>
      </c>
      <c r="K9" s="23">
        <f t="shared" si="4"/>
        <v>2.8776536762984934E-2</v>
      </c>
      <c r="L9" s="23">
        <f t="shared" si="5"/>
        <v>0</v>
      </c>
      <c r="M9" s="10">
        <v>0.3</v>
      </c>
      <c r="N9" s="23">
        <f t="shared" si="6"/>
        <v>7.8188699999999995</v>
      </c>
      <c r="O9" s="23">
        <f t="shared" si="7"/>
        <v>0.27122346323701507</v>
      </c>
      <c r="P9" s="23">
        <f t="shared" si="8"/>
        <v>0</v>
      </c>
      <c r="Q9" s="7">
        <v>0.05</v>
      </c>
      <c r="R9" s="6">
        <f t="shared" si="9"/>
        <v>0.1303145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>
        <f>1.5/2</f>
        <v>0.75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>
        <f t="shared" si="10"/>
        <v>2606.29</v>
      </c>
      <c r="BR9" s="4" t="str">
        <f t="shared" si="10"/>
        <v/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>
        <f t="shared" si="11"/>
        <v>0</v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1"/>
      <c r="DG9" s="76" t="s">
        <v>121</v>
      </c>
      <c r="DH9" s="5">
        <f t="shared" si="13"/>
        <v>1036</v>
      </c>
      <c r="DI9" s="24">
        <v>5.03</v>
      </c>
      <c r="DJ9" s="23">
        <f t="shared" si="14"/>
        <v>5211.08</v>
      </c>
      <c r="DK9" s="23">
        <f t="shared" si="15"/>
        <v>5550.6</v>
      </c>
      <c r="DL9" s="23">
        <f t="shared" si="16"/>
        <v>1.5</v>
      </c>
      <c r="DM9" s="23">
        <f t="shared" si="17"/>
        <v>0</v>
      </c>
      <c r="DN9" s="23">
        <f t="shared" si="18"/>
        <v>5212.58</v>
      </c>
      <c r="DO9" s="23">
        <f t="shared" si="19"/>
        <v>2.8776536762984934E-2</v>
      </c>
      <c r="DP9" s="23">
        <f t="shared" si="20"/>
        <v>0</v>
      </c>
      <c r="DQ9" s="10">
        <v>0.3</v>
      </c>
      <c r="DR9" s="23">
        <f t="shared" si="21"/>
        <v>15.637739999999999</v>
      </c>
      <c r="DS9" s="23">
        <f t="shared" si="22"/>
        <v>0.27122346323701507</v>
      </c>
      <c r="DT9" s="23">
        <f t="shared" si="23"/>
        <v>0</v>
      </c>
      <c r="DU9" s="7">
        <v>0.05</v>
      </c>
      <c r="DV9" s="6">
        <f t="shared" si="24"/>
        <v>0.260629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1.5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>
        <f t="shared" si="29"/>
        <v>0</v>
      </c>
      <c r="FU9" s="4">
        <f t="shared" si="29"/>
        <v>5212.58</v>
      </c>
      <c r="FV9" s="4" t="str">
        <f t="shared" si="29"/>
        <v/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>
        <f t="shared" si="30"/>
        <v>0</v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customHeight="1">
      <c r="A10" s="61">
        <v>30100011</v>
      </c>
      <c r="B10" s="122"/>
      <c r="C10" s="76" t="s">
        <v>122</v>
      </c>
      <c r="D10" s="5">
        <v>90</v>
      </c>
      <c r="E10" s="22">
        <v>5.03</v>
      </c>
      <c r="F10" s="23">
        <f t="shared" si="0"/>
        <v>452.70000000000005</v>
      </c>
      <c r="G10" s="23">
        <f>+'[2]1'!$L$22/2</f>
        <v>504.6</v>
      </c>
      <c r="H10" s="23">
        <f t="shared" si="1"/>
        <v>0</v>
      </c>
      <c r="I10" s="23">
        <f t="shared" si="2"/>
        <v>0</v>
      </c>
      <c r="J10" s="23">
        <f t="shared" si="3"/>
        <v>452.70000000000005</v>
      </c>
      <c r="K10" s="23">
        <f t="shared" si="4"/>
        <v>0</v>
      </c>
      <c r="L10" s="23">
        <f t="shared" si="5"/>
        <v>0</v>
      </c>
      <c r="M10" s="10">
        <v>0.3</v>
      </c>
      <c r="N10" s="23">
        <f t="shared" si="6"/>
        <v>1.3581000000000001</v>
      </c>
      <c r="O10" s="23">
        <f t="shared" si="7"/>
        <v>0.3</v>
      </c>
      <c r="P10" s="23">
        <f t="shared" si="8"/>
        <v>0</v>
      </c>
      <c r="Q10" s="7">
        <v>0.05</v>
      </c>
      <c r="R10" s="6">
        <f t="shared" si="9"/>
        <v>2.2635000000000006E-2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f t="shared" si="10"/>
        <v>0</v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>
        <f t="shared" si="10"/>
        <v>0</v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>
        <f t="shared" si="10"/>
        <v>0</v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2"/>
      <c r="DG10" s="76" t="s">
        <v>122</v>
      </c>
      <c r="DH10" s="5">
        <f t="shared" si="13"/>
        <v>180</v>
      </c>
      <c r="DI10" s="24">
        <v>5.03</v>
      </c>
      <c r="DJ10" s="23">
        <f t="shared" si="14"/>
        <v>905.40000000000009</v>
      </c>
      <c r="DK10" s="23">
        <f t="shared" si="15"/>
        <v>1009.2</v>
      </c>
      <c r="DL10" s="23">
        <f t="shared" si="16"/>
        <v>0</v>
      </c>
      <c r="DM10" s="23">
        <f t="shared" si="17"/>
        <v>0</v>
      </c>
      <c r="DN10" s="23">
        <f t="shared" si="18"/>
        <v>905.40000000000009</v>
      </c>
      <c r="DO10" s="23">
        <f t="shared" si="19"/>
        <v>0</v>
      </c>
      <c r="DP10" s="23">
        <f t="shared" si="20"/>
        <v>0</v>
      </c>
      <c r="DQ10" s="10">
        <v>0.3</v>
      </c>
      <c r="DR10" s="23">
        <f t="shared" si="21"/>
        <v>2.7162000000000002</v>
      </c>
      <c r="DS10" s="23">
        <f t="shared" si="22"/>
        <v>0.3</v>
      </c>
      <c r="DT10" s="23">
        <f t="shared" si="23"/>
        <v>0</v>
      </c>
      <c r="DU10" s="7">
        <v>0.05</v>
      </c>
      <c r="DV10" s="6">
        <f t="shared" si="24"/>
        <v>4.5270000000000012E-2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>
        <f t="shared" si="29"/>
        <v>0</v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>
        <f t="shared" si="29"/>
        <v>0</v>
      </c>
      <c r="FY10" s="4">
        <f t="shared" si="29"/>
        <v>0</v>
      </c>
      <c r="FZ10" s="4" t="str">
        <f t="shared" si="29"/>
        <v/>
      </c>
      <c r="GA10" s="4">
        <f t="shared" si="29"/>
        <v>0</v>
      </c>
      <c r="GB10" s="4">
        <f t="shared" si="29"/>
        <v>0</v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0" t="s">
        <v>123</v>
      </c>
      <c r="C11" s="76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0" t="s">
        <v>123</v>
      </c>
      <c r="DG11" s="76" t="s">
        <v>124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1"/>
      <c r="C12" s="76" t="s">
        <v>126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1"/>
      <c r="DG12" s="76" t="s">
        <v>126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2"/>
      <c r="C13" s="76" t="s">
        <v>128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2"/>
      <c r="DG13" s="76" t="s">
        <v>128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6" t="s">
        <v>129</v>
      </c>
      <c r="C14" s="76" t="s">
        <v>122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6" t="s">
        <v>129</v>
      </c>
      <c r="DG14" s="76" t="s">
        <v>122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36"/>
      <c r="C15" s="76" t="s">
        <v>130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6"/>
      <c r="DG15" s="76" t="s">
        <v>130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6"/>
      <c r="C16" s="76" t="s">
        <v>131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6"/>
      <c r="DG16" s="76" t="s">
        <v>131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6"/>
      <c r="C17" s="76" t="s">
        <v>132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6"/>
      <c r="DG17" s="76" t="s">
        <v>132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0" t="s">
        <v>133</v>
      </c>
      <c r="C18" s="76" t="s">
        <v>132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0" t="s">
        <v>133</v>
      </c>
      <c r="DG18" s="76" t="s">
        <v>132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1"/>
      <c r="C19" s="76" t="s">
        <v>134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1"/>
      <c r="DG19" s="76" t="s">
        <v>134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2"/>
      <c r="C20" s="76" t="s">
        <v>120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2"/>
      <c r="DG20" s="76" t="s">
        <v>120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0" t="s">
        <v>135</v>
      </c>
      <c r="C21" s="76" t="s">
        <v>136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0" t="s">
        <v>135</v>
      </c>
      <c r="DG21" s="76" t="s">
        <v>136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1"/>
      <c r="C22" s="76" t="s">
        <v>138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1"/>
      <c r="DG22" s="76" t="s">
        <v>138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1"/>
      <c r="C23" s="76" t="s">
        <v>139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1"/>
      <c r="DG23" s="76" t="s">
        <v>139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2"/>
      <c r="C24" s="76" t="s">
        <v>140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2"/>
      <c r="DG24" s="76" t="s">
        <v>140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79" t="s">
        <v>141</v>
      </c>
      <c r="C25" s="76" t="s">
        <v>142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79" t="s">
        <v>141</v>
      </c>
      <c r="DG25" s="76" t="s">
        <v>142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6" t="s">
        <v>143</v>
      </c>
      <c r="C26" s="76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6" t="s">
        <v>143</v>
      </c>
      <c r="DG26" s="76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6"/>
      <c r="C27" s="76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6"/>
      <c r="DG27" s="76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37" t="s">
        <v>144</v>
      </c>
      <c r="C28" s="76" t="s">
        <v>145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37" t="s">
        <v>144</v>
      </c>
      <c r="DG28" s="76" t="s">
        <v>145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38"/>
      <c r="C29" s="76" t="s">
        <v>120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38"/>
      <c r="DG29" s="76" t="s">
        <v>120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38"/>
      <c r="C30" s="76" t="s">
        <v>134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38"/>
      <c r="DG30" s="76" t="s">
        <v>134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39"/>
      <c r="C31" s="76" t="s">
        <v>132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39"/>
      <c r="DG31" s="76" t="s">
        <v>132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0" t="s">
        <v>146</v>
      </c>
      <c r="C32" s="76" t="s">
        <v>121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0" t="s">
        <v>146</v>
      </c>
      <c r="DG32" s="76" t="s">
        <v>121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1"/>
      <c r="C33" s="76" t="s">
        <v>147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1"/>
      <c r="DG33" s="76" t="s">
        <v>147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21"/>
      <c r="C34" s="76" t="s">
        <v>134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1"/>
      <c r="DG34" s="76" t="s">
        <v>134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2"/>
      <c r="C35" s="76" t="s">
        <v>148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2"/>
      <c r="DG35" s="76" t="s">
        <v>148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0" t="s">
        <v>149</v>
      </c>
      <c r="C36" s="76" t="s">
        <v>150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0" t="s">
        <v>149</v>
      </c>
      <c r="DG36" s="76" t="s">
        <v>150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1"/>
      <c r="C37" s="76" t="s">
        <v>128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1"/>
      <c r="DG37" s="76" t="s">
        <v>128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1"/>
      <c r="C38" s="76" t="s">
        <v>152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1"/>
      <c r="DG38" s="76" t="s">
        <v>152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1"/>
      <c r="C39" s="76" t="s">
        <v>153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1"/>
      <c r="DG39" s="76" t="s">
        <v>153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2"/>
      <c r="C40" s="76" t="s">
        <v>154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2"/>
      <c r="DG40" s="76" t="s">
        <v>154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0" t="s">
        <v>155</v>
      </c>
      <c r="C41" s="76" t="s">
        <v>130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0" t="s">
        <v>155</v>
      </c>
      <c r="DG41" s="76" t="s">
        <v>130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2"/>
      <c r="C42" s="76" t="s">
        <v>156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2"/>
      <c r="DG42" s="76" t="s">
        <v>156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77" t="s">
        <v>157</v>
      </c>
      <c r="C43" s="76" t="s">
        <v>158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77" t="s">
        <v>157</v>
      </c>
      <c r="DG43" s="76" t="s">
        <v>158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customHeight="1">
      <c r="A44" s="61">
        <v>30100049</v>
      </c>
      <c r="B44" s="120" t="s">
        <v>159</v>
      </c>
      <c r="C44" s="76" t="s">
        <v>160</v>
      </c>
      <c r="D44" s="5">
        <v>409</v>
      </c>
      <c r="E44" s="22">
        <v>5.03</v>
      </c>
      <c r="F44" s="23">
        <f t="shared" si="0"/>
        <v>2057.27</v>
      </c>
      <c r="G44" s="23">
        <f>+'[2]1'!$L$55/2</f>
        <v>2276.4</v>
      </c>
      <c r="H44" s="23">
        <f t="shared" si="1"/>
        <v>0</v>
      </c>
      <c r="I44" s="23">
        <f t="shared" si="2"/>
        <v>0</v>
      </c>
      <c r="J44" s="23">
        <f t="shared" si="3"/>
        <v>2057.27</v>
      </c>
      <c r="K44" s="23">
        <f t="shared" si="4"/>
        <v>0</v>
      </c>
      <c r="L44" s="23">
        <f t="shared" si="5"/>
        <v>0</v>
      </c>
      <c r="M44" s="10">
        <v>0.4</v>
      </c>
      <c r="N44" s="23">
        <f t="shared" si="6"/>
        <v>8.2290799999999997</v>
      </c>
      <c r="O44" s="23">
        <f t="shared" si="7"/>
        <v>0.4</v>
      </c>
      <c r="P44" s="23">
        <f t="shared" si="8"/>
        <v>0</v>
      </c>
      <c r="Q44" s="7">
        <v>0.6</v>
      </c>
      <c r="R44" s="6">
        <f t="shared" si="9"/>
        <v>1.234362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>
        <f t="shared" si="47"/>
        <v>0</v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>
        <f t="shared" si="47"/>
        <v>0</v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>
        <f t="shared" si="47"/>
        <v>0</v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0" t="s">
        <v>159</v>
      </c>
      <c r="DG44" s="76" t="s">
        <v>160</v>
      </c>
      <c r="DH44" s="5">
        <f t="shared" si="13"/>
        <v>819</v>
      </c>
      <c r="DI44" s="24">
        <v>5.03</v>
      </c>
      <c r="DJ44" s="23">
        <f t="shared" si="14"/>
        <v>4119.5700000000006</v>
      </c>
      <c r="DK44" s="23">
        <f t="shared" si="15"/>
        <v>4552.8</v>
      </c>
      <c r="DL44" s="23">
        <f t="shared" si="16"/>
        <v>0</v>
      </c>
      <c r="DM44" s="23">
        <f t="shared" si="17"/>
        <v>0</v>
      </c>
      <c r="DN44" s="23">
        <f t="shared" si="18"/>
        <v>4119.5700000000006</v>
      </c>
      <c r="DO44" s="23">
        <f t="shared" si="19"/>
        <v>0</v>
      </c>
      <c r="DP44" s="23">
        <f t="shared" si="20"/>
        <v>0</v>
      </c>
      <c r="DQ44" s="10">
        <v>0.4</v>
      </c>
      <c r="DR44" s="23">
        <f t="shared" si="21"/>
        <v>16.478280000000005</v>
      </c>
      <c r="DS44" s="23">
        <f t="shared" si="22"/>
        <v>0.4</v>
      </c>
      <c r="DT44" s="23">
        <f t="shared" si="23"/>
        <v>0</v>
      </c>
      <c r="DU44" s="7">
        <v>0.6</v>
      </c>
      <c r="DV44" s="6">
        <f t="shared" si="24"/>
        <v>2.4717420000000003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>
        <f t="shared" si="48"/>
        <v>0</v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>
        <f t="shared" si="48"/>
        <v>0</v>
      </c>
      <c r="FY44" s="4">
        <f t="shared" si="48"/>
        <v>0</v>
      </c>
      <c r="FZ44" s="4" t="str">
        <f t="shared" si="48"/>
        <v/>
      </c>
      <c r="GA44" s="4">
        <f t="shared" si="48"/>
        <v>0</v>
      </c>
      <c r="GB44" s="4">
        <f t="shared" si="48"/>
        <v>0</v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1"/>
      <c r="C45" s="76" t="s">
        <v>132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1"/>
      <c r="DG45" s="76" t="s">
        <v>132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0" t="s">
        <v>161</v>
      </c>
      <c r="C46" s="76" t="s">
        <v>132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0" t="s">
        <v>161</v>
      </c>
      <c r="DG46" s="76" t="s">
        <v>132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2"/>
      <c r="C47" s="76" t="s">
        <v>130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2"/>
      <c r="DG47" s="76" t="s">
        <v>130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customHeight="1">
      <c r="A48" s="61">
        <v>30100001</v>
      </c>
      <c r="B48" s="121" t="s">
        <v>162</v>
      </c>
      <c r="C48" s="76" t="s">
        <v>148</v>
      </c>
      <c r="D48" s="5">
        <v>377</v>
      </c>
      <c r="E48" s="22">
        <v>5.0599999999999996</v>
      </c>
      <c r="F48" s="23">
        <f t="shared" si="0"/>
        <v>1907.62</v>
      </c>
      <c r="G48" s="23">
        <f>+'[2]1'!$L$89/2</f>
        <v>1920</v>
      </c>
      <c r="H48" s="23">
        <f t="shared" si="1"/>
        <v>12.5</v>
      </c>
      <c r="I48" s="23">
        <f t="shared" si="2"/>
        <v>0</v>
      </c>
      <c r="J48" s="23">
        <f t="shared" si="3"/>
        <v>1920.12</v>
      </c>
      <c r="K48" s="23">
        <f t="shared" si="4"/>
        <v>0.65100097910547261</v>
      </c>
      <c r="L48" s="23">
        <f t="shared" si="5"/>
        <v>0</v>
      </c>
      <c r="M48" s="10">
        <v>0.7</v>
      </c>
      <c r="N48" s="23">
        <f t="shared" si="6"/>
        <v>13.440839999999998</v>
      </c>
      <c r="O48" s="23">
        <f t="shared" si="7"/>
        <v>4.8999020894527345E-2</v>
      </c>
      <c r="P48" s="23">
        <f t="shared" si="8"/>
        <v>0</v>
      </c>
      <c r="Q48" s="7">
        <v>0.3</v>
      </c>
      <c r="R48" s="6">
        <f t="shared" si="9"/>
        <v>0.57603599999999999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>
        <v>1</v>
      </c>
      <c r="AD48" s="4"/>
      <c r="AE48" s="4"/>
      <c r="AF48" s="4"/>
      <c r="AG48" s="4"/>
      <c r="AH48" s="4"/>
      <c r="AI48" s="4">
        <v>1.5</v>
      </c>
      <c r="AJ48" s="4"/>
      <c r="AK48" s="4"/>
      <c r="AL48" s="4">
        <v>10</v>
      </c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>
        <f t="shared" si="47"/>
        <v>0</v>
      </c>
      <c r="BQ48" s="4">
        <f t="shared" si="47"/>
        <v>153.6096</v>
      </c>
      <c r="BR48" s="4" t="str">
        <f t="shared" si="47"/>
        <v/>
      </c>
      <c r="BS48" s="4">
        <f t="shared" si="47"/>
        <v>0</v>
      </c>
      <c r="BT48" s="4">
        <f t="shared" si="47"/>
        <v>0</v>
      </c>
      <c r="BU48" s="4">
        <f t="shared" si="47"/>
        <v>0</v>
      </c>
      <c r="BV48" s="4" t="str">
        <f t="shared" si="47"/>
        <v/>
      </c>
      <c r="BW48" s="4">
        <f t="shared" si="47"/>
        <v>500</v>
      </c>
      <c r="BX48" s="4">
        <f t="shared" si="47"/>
        <v>0</v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>
        <f t="shared" si="45"/>
        <v>0</v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>
        <f t="shared" si="45"/>
        <v>0</v>
      </c>
      <c r="CP48" s="4" t="str">
        <f t="shared" si="45"/>
        <v/>
      </c>
      <c r="CQ48" s="4" t="str">
        <f t="shared" si="45"/>
        <v/>
      </c>
      <c r="CR48" s="4">
        <f t="shared" si="45"/>
        <v>0</v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1" t="s">
        <v>162</v>
      </c>
      <c r="DG48" s="76" t="s">
        <v>148</v>
      </c>
      <c r="DH48" s="5">
        <f t="shared" si="13"/>
        <v>755</v>
      </c>
      <c r="DI48" s="24">
        <v>5.0599999999999996</v>
      </c>
      <c r="DJ48" s="23">
        <f t="shared" si="14"/>
        <v>3820.2999999999997</v>
      </c>
      <c r="DK48" s="23">
        <f t="shared" si="15"/>
        <v>3840</v>
      </c>
      <c r="DL48" s="23">
        <f t="shared" si="16"/>
        <v>25</v>
      </c>
      <c r="DM48" s="23">
        <f t="shared" si="17"/>
        <v>0</v>
      </c>
      <c r="DN48" s="23">
        <f t="shared" si="18"/>
        <v>3845.2999999999997</v>
      </c>
      <c r="DO48" s="23">
        <f t="shared" si="19"/>
        <v>0.65014433204171329</v>
      </c>
      <c r="DP48" s="23">
        <f t="shared" si="20"/>
        <v>0</v>
      </c>
      <c r="DQ48" s="10">
        <v>0.7</v>
      </c>
      <c r="DR48" s="23">
        <f t="shared" si="21"/>
        <v>26.917099999999994</v>
      </c>
      <c r="DS48" s="23">
        <f t="shared" si="22"/>
        <v>4.9855667958286665E-2</v>
      </c>
      <c r="DT48" s="23">
        <f t="shared" si="23"/>
        <v>0</v>
      </c>
      <c r="DU48" s="7">
        <v>0.3</v>
      </c>
      <c r="DV48" s="6">
        <f t="shared" si="24"/>
        <v>1.1535899999999999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2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3</v>
      </c>
      <c r="EN48" s="54">
        <f t="shared" si="54"/>
        <v>0</v>
      </c>
      <c r="EO48" s="54">
        <f t="shared" si="43"/>
        <v>0</v>
      </c>
      <c r="EP48" s="54">
        <f t="shared" si="43"/>
        <v>20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>
        <f t="shared" si="48"/>
        <v>0</v>
      </c>
      <c r="FU48" s="4">
        <f t="shared" si="48"/>
        <v>307.62399999999997</v>
      </c>
      <c r="FV48" s="4" t="str">
        <f t="shared" si="48"/>
        <v/>
      </c>
      <c r="FW48" s="4">
        <f t="shared" si="48"/>
        <v>0</v>
      </c>
      <c r="FX48" s="4">
        <f t="shared" si="48"/>
        <v>0</v>
      </c>
      <c r="FY48" s="4">
        <f t="shared" si="48"/>
        <v>0</v>
      </c>
      <c r="FZ48" s="4" t="str">
        <f t="shared" si="48"/>
        <v/>
      </c>
      <c r="GA48" s="4">
        <f t="shared" si="48"/>
        <v>1000</v>
      </c>
      <c r="GB48" s="4">
        <f t="shared" si="48"/>
        <v>0</v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>
        <f t="shared" si="46"/>
        <v>0</v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>
        <f t="shared" si="46"/>
        <v>0</v>
      </c>
      <c r="GT48" s="4" t="str">
        <f t="shared" si="46"/>
        <v/>
      </c>
      <c r="GU48" s="4" t="str">
        <f t="shared" si="46"/>
        <v/>
      </c>
      <c r="GV48" s="4">
        <f t="shared" si="46"/>
        <v>0</v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2"/>
      <c r="C49" s="76" t="s">
        <v>163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2"/>
      <c r="DG49" s="76" t="s">
        <v>163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1" t="s">
        <v>164</v>
      </c>
      <c r="C50" s="76" t="s">
        <v>165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1" t="s">
        <v>164</v>
      </c>
      <c r="DG50" s="76" t="s">
        <v>165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2"/>
      <c r="C51" s="76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2"/>
      <c r="DG51" s="76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0" t="s">
        <v>166</v>
      </c>
      <c r="C52" s="76" t="s">
        <v>167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0" t="s">
        <v>166</v>
      </c>
      <c r="DG52" s="76" t="s">
        <v>167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customHeight="1">
      <c r="A53" s="61">
        <v>30200005</v>
      </c>
      <c r="B53" s="122"/>
      <c r="C53" s="76" t="s">
        <v>160</v>
      </c>
      <c r="D53" s="5">
        <v>299</v>
      </c>
      <c r="E53" s="22">
        <v>5.05</v>
      </c>
      <c r="F53" s="23">
        <f t="shared" si="0"/>
        <v>1509.95</v>
      </c>
      <c r="G53" s="23">
        <f>+'[2]1'!$L$100/2</f>
        <v>1436.4</v>
      </c>
      <c r="H53" s="23">
        <f t="shared" si="1"/>
        <v>13.700000000000001</v>
      </c>
      <c r="I53" s="23">
        <f t="shared" si="2"/>
        <v>0</v>
      </c>
      <c r="J53" s="23">
        <f t="shared" si="3"/>
        <v>1523.65</v>
      </c>
      <c r="K53" s="23">
        <f t="shared" si="4"/>
        <v>0.89915663045975136</v>
      </c>
      <c r="L53" s="23">
        <f t="shared" si="5"/>
        <v>0</v>
      </c>
      <c r="M53" s="10">
        <v>0.6</v>
      </c>
      <c r="N53" s="23">
        <f t="shared" si="6"/>
        <v>9.1418999999999997</v>
      </c>
      <c r="O53" s="23">
        <f t="shared" si="7"/>
        <v>-0.29915663045975138</v>
      </c>
      <c r="P53" s="23">
        <f t="shared" si="8"/>
        <v>1.3126374167295638</v>
      </c>
      <c r="Q53" s="7">
        <v>1</v>
      </c>
      <c r="R53" s="6">
        <f t="shared" si="9"/>
        <v>1.5236500000000002</v>
      </c>
      <c r="S53" s="5"/>
      <c r="T53" s="5"/>
      <c r="U53" s="5"/>
      <c r="V53" s="5"/>
      <c r="W53" s="5">
        <v>1</v>
      </c>
      <c r="X53" s="5">
        <v>1</v>
      </c>
      <c r="Y53" s="5"/>
      <c r="Z53" s="5"/>
      <c r="AA53" s="5"/>
      <c r="AB53" s="4">
        <f>1.6/2</f>
        <v>0.8</v>
      </c>
      <c r="AC53" s="4">
        <v>7.5</v>
      </c>
      <c r="AD53" s="4"/>
      <c r="AE53" s="4"/>
      <c r="AF53" s="4">
        <f>0.8/2</f>
        <v>0.4</v>
      </c>
      <c r="AG53" s="4"/>
      <c r="AH53" s="4"/>
      <c r="AI53" s="4"/>
      <c r="AJ53" s="4"/>
      <c r="AK53" s="4"/>
      <c r="AL53" s="4"/>
      <c r="AM53" s="4">
        <v>5</v>
      </c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>
        <f t="shared" ref="BP53:CE116" si="60">IF(ISERROR(AB53/J53*100),"",(AB53/J53*100))</f>
        <v>5.2505496669182548E-2</v>
      </c>
      <c r="BQ53" s="4">
        <f t="shared" si="60"/>
        <v>834.11496350364962</v>
      </c>
      <c r="BR53" s="4" t="str">
        <f t="shared" si="60"/>
        <v/>
      </c>
      <c r="BS53" s="4">
        <f t="shared" si="58"/>
        <v>0</v>
      </c>
      <c r="BT53" s="4">
        <f t="shared" si="58"/>
        <v>4.375458055765213</v>
      </c>
      <c r="BU53" s="4">
        <f t="shared" si="58"/>
        <v>0</v>
      </c>
      <c r="BV53" s="4">
        <f t="shared" si="58"/>
        <v>0</v>
      </c>
      <c r="BW53" s="4">
        <f t="shared" si="58"/>
        <v>0</v>
      </c>
      <c r="BX53" s="4">
        <f t="shared" si="58"/>
        <v>0</v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>
        <f t="shared" si="58"/>
        <v>0</v>
      </c>
      <c r="CD53" s="4">
        <f t="shared" si="58"/>
        <v>0</v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>
        <f t="shared" si="58"/>
        <v>0</v>
      </c>
      <c r="CI53" s="4">
        <f t="shared" si="45"/>
        <v>0</v>
      </c>
      <c r="CJ53" s="4" t="str">
        <f t="shared" si="45"/>
        <v/>
      </c>
      <c r="CK53" s="4" t="str">
        <f t="shared" si="45"/>
        <v/>
      </c>
      <c r="CL53" s="4">
        <f t="shared" si="45"/>
        <v>0</v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>
        <f t="shared" si="61"/>
        <v>0</v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2"/>
      <c r="DG53" s="76" t="s">
        <v>160</v>
      </c>
      <c r="DH53" s="5">
        <f t="shared" si="13"/>
        <v>597</v>
      </c>
      <c r="DI53" s="24">
        <v>5.05</v>
      </c>
      <c r="DJ53" s="23">
        <f t="shared" si="14"/>
        <v>3014.85</v>
      </c>
      <c r="DK53" s="23">
        <f t="shared" si="15"/>
        <v>2872.8</v>
      </c>
      <c r="DL53" s="23">
        <f t="shared" si="16"/>
        <v>27.400000000000002</v>
      </c>
      <c r="DM53" s="23">
        <f t="shared" si="17"/>
        <v>0</v>
      </c>
      <c r="DN53" s="23">
        <f t="shared" si="18"/>
        <v>3042.25</v>
      </c>
      <c r="DO53" s="23">
        <f t="shared" si="19"/>
        <v>0.90064919056619297</v>
      </c>
      <c r="DP53" s="23">
        <f t="shared" si="20"/>
        <v>0</v>
      </c>
      <c r="DQ53" s="10">
        <v>0.6</v>
      </c>
      <c r="DR53" s="23">
        <f t="shared" si="21"/>
        <v>18.253499999999999</v>
      </c>
      <c r="DS53" s="23">
        <f t="shared" si="22"/>
        <v>-0.30064919056619299</v>
      </c>
      <c r="DT53" s="23">
        <f t="shared" si="23"/>
        <v>0.65740816829649107</v>
      </c>
      <c r="DU53" s="7">
        <v>1</v>
      </c>
      <c r="DV53" s="6">
        <f t="shared" si="24"/>
        <v>3.0422500000000001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1</v>
      </c>
      <c r="EB53" s="5">
        <f t="shared" si="56"/>
        <v>1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1.6</v>
      </c>
      <c r="EG53" s="54">
        <f t="shared" si="54"/>
        <v>15</v>
      </c>
      <c r="EH53" s="54">
        <f t="shared" si="54"/>
        <v>0</v>
      </c>
      <c r="EI53" s="54">
        <f t="shared" si="54"/>
        <v>0</v>
      </c>
      <c r="EJ53" s="54">
        <f t="shared" si="54"/>
        <v>0.8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10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>
        <f t="shared" ref="FT53:GI116" si="62">IF(ISERROR(EF53/DN53*100),"",(EF53/DN53*100))</f>
        <v>5.2592653463719295E-2</v>
      </c>
      <c r="FU53" s="4">
        <f t="shared" si="62"/>
        <v>1665.4653284671529</v>
      </c>
      <c r="FV53" s="4" t="str">
        <f t="shared" si="62"/>
        <v/>
      </c>
      <c r="FW53" s="4">
        <f t="shared" si="59"/>
        <v>0</v>
      </c>
      <c r="FX53" s="4">
        <f t="shared" si="59"/>
        <v>4.3827211219766076</v>
      </c>
      <c r="FY53" s="4">
        <f t="shared" si="59"/>
        <v>0</v>
      </c>
      <c r="FZ53" s="4">
        <f t="shared" si="59"/>
        <v>0</v>
      </c>
      <c r="GA53" s="4">
        <f t="shared" si="59"/>
        <v>0</v>
      </c>
      <c r="GB53" s="4">
        <f t="shared" si="59"/>
        <v>0</v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>
        <f t="shared" si="59"/>
        <v>0</v>
      </c>
      <c r="GH53" s="4">
        <f t="shared" si="59"/>
        <v>0</v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>
        <f t="shared" si="59"/>
        <v>0</v>
      </c>
      <c r="GM53" s="4">
        <f t="shared" si="46"/>
        <v>0</v>
      </c>
      <c r="GN53" s="4" t="str">
        <f t="shared" si="46"/>
        <v/>
      </c>
      <c r="GO53" s="4" t="str">
        <f t="shared" si="46"/>
        <v/>
      </c>
      <c r="GP53" s="4">
        <f t="shared" si="46"/>
        <v>0</v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>
        <f t="shared" si="63"/>
        <v>0</v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0" t="s">
        <v>168</v>
      </c>
      <c r="C54" s="76" t="s">
        <v>169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0" t="s">
        <v>168</v>
      </c>
      <c r="DG54" s="76" t="s">
        <v>169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2"/>
      <c r="C55" s="76" t="s">
        <v>170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2"/>
      <c r="DG55" s="76" t="s">
        <v>170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1</v>
      </c>
      <c r="EB55" s="5">
        <f t="shared" si="56"/>
        <v>1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>
        <f t="shared" si="59"/>
        <v>0</v>
      </c>
      <c r="GH55" s="4">
        <f t="shared" si="59"/>
        <v>0</v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79" t="s">
        <v>171</v>
      </c>
      <c r="C56" s="76" t="s">
        <v>167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79" t="s">
        <v>171</v>
      </c>
      <c r="DG56" s="76" t="s">
        <v>167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0" t="s">
        <v>172</v>
      </c>
      <c r="C57" s="76" t="s">
        <v>160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0" t="s">
        <v>172</v>
      </c>
      <c r="DG57" s="76" t="s">
        <v>160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2"/>
      <c r="C58" s="76" t="s">
        <v>167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2"/>
      <c r="DG58" s="76" t="s">
        <v>167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0" t="s">
        <v>173</v>
      </c>
      <c r="C59" s="76" t="s">
        <v>160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0" t="s">
        <v>173</v>
      </c>
      <c r="DG59" s="76" t="s">
        <v>160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2"/>
      <c r="C60" s="76" t="s">
        <v>167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2"/>
      <c r="DG60" s="76" t="s">
        <v>167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0" t="s">
        <v>174</v>
      </c>
      <c r="C61" s="76" t="s">
        <v>130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0" t="s">
        <v>174</v>
      </c>
      <c r="DG61" s="76" t="s">
        <v>130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1"/>
      <c r="C62" s="76" t="s">
        <v>148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1"/>
      <c r="DG62" s="76" t="s">
        <v>148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1"/>
      <c r="C63" s="79" t="s">
        <v>120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1"/>
      <c r="DG63" s="79" t="s">
        <v>120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2"/>
      <c r="C64" s="79" t="s">
        <v>176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2"/>
      <c r="DG64" s="79" t="s">
        <v>176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0" t="s">
        <v>177</v>
      </c>
      <c r="C65" s="76" t="s">
        <v>165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5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>
        <v>5</v>
      </c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0" t="s">
        <v>177</v>
      </c>
      <c r="DG65" s="76" t="s">
        <v>165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10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10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2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2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0" t="s">
        <v>178</v>
      </c>
      <c r="C67" s="76" t="s">
        <v>130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0" t="s">
        <v>178</v>
      </c>
      <c r="DG67" s="76" t="s">
        <v>130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1"/>
      <c r="C68" s="76" t="s">
        <v>152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1"/>
      <c r="DG68" s="76" t="s">
        <v>152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2"/>
      <c r="C69" s="76" t="s">
        <v>169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2"/>
      <c r="DG69" s="76" t="s">
        <v>169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0" t="s">
        <v>179</v>
      </c>
      <c r="C70" s="38" t="s">
        <v>120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0" t="s">
        <v>179</v>
      </c>
      <c r="DG70" s="38" t="s">
        <v>120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1"/>
      <c r="C71" s="38" t="s">
        <v>130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1"/>
      <c r="DG71" s="38" t="s">
        <v>130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1"/>
      <c r="C72" s="38" t="s">
        <v>180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1"/>
      <c r="DG72" s="38" t="s">
        <v>180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2"/>
      <c r="C73" s="38" t="s">
        <v>181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2"/>
      <c r="DG73" s="38" t="s">
        <v>181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0" t="s">
        <v>182</v>
      </c>
      <c r="C74" s="38" t="s">
        <v>120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0" t="s">
        <v>182</v>
      </c>
      <c r="DG74" s="38" t="s">
        <v>120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1"/>
      <c r="C75" s="38" t="s">
        <v>130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1"/>
      <c r="DG75" s="38" t="s">
        <v>130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1"/>
      <c r="C76" s="38" t="s">
        <v>180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1"/>
      <c r="DG76" s="38" t="s">
        <v>180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2"/>
      <c r="C77" s="38" t="s">
        <v>181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2"/>
      <c r="DG77" s="38" t="s">
        <v>181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customHeight="1">
      <c r="A78" s="61">
        <v>30700010</v>
      </c>
      <c r="B78" s="77" t="s">
        <v>183</v>
      </c>
      <c r="C78" s="38" t="s">
        <v>184</v>
      </c>
      <c r="D78" s="5">
        <v>81</v>
      </c>
      <c r="E78" s="53">
        <v>10</v>
      </c>
      <c r="F78" s="23">
        <f t="shared" si="67"/>
        <v>810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810</v>
      </c>
      <c r="K78" s="23">
        <f t="shared" si="71"/>
        <v>0</v>
      </c>
      <c r="L78" s="23" t="str">
        <f t="shared" si="72"/>
        <v>0</v>
      </c>
      <c r="M78" s="10">
        <v>0.2</v>
      </c>
      <c r="N78" s="23">
        <f t="shared" si="73"/>
        <v>1.62</v>
      </c>
      <c r="O78" s="23">
        <f t="shared" si="74"/>
        <v>0.2</v>
      </c>
      <c r="P78" s="23">
        <f t="shared" si="75"/>
        <v>0</v>
      </c>
      <c r="Q78" s="7">
        <v>0.1</v>
      </c>
      <c r="R78" s="6">
        <f t="shared" si="76"/>
        <v>8.1000000000000003E-2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>
        <f t="shared" si="60"/>
        <v>0</v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>
        <f t="shared" si="60"/>
        <v>0</v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>
        <f t="shared" si="60"/>
        <v>0</v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77" t="s">
        <v>183</v>
      </c>
      <c r="DG78" s="38" t="s">
        <v>184</v>
      </c>
      <c r="DH78" s="5">
        <f t="shared" si="78"/>
        <v>162</v>
      </c>
      <c r="DI78" s="39">
        <v>10</v>
      </c>
      <c r="DJ78" s="23">
        <f t="shared" si="79"/>
        <v>1620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1620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3.24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0.16200000000000001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0" t="s">
        <v>185</v>
      </c>
      <c r="C79" s="79" t="s">
        <v>134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0" t="s">
        <v>185</v>
      </c>
      <c r="DG79" s="79" t="s">
        <v>134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2"/>
      <c r="C80" s="76" t="s">
        <v>165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2"/>
      <c r="DG80" s="76" t="s">
        <v>165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0" t="s">
        <v>186</v>
      </c>
      <c r="C81" s="76" t="s">
        <v>130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0" t="s">
        <v>186</v>
      </c>
      <c r="DG81" s="76" t="s">
        <v>130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1"/>
      <c r="C82" s="76" t="s">
        <v>120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1"/>
      <c r="DG82" s="76" t="s">
        <v>120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2"/>
      <c r="C83" s="76" t="s">
        <v>148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2"/>
      <c r="DG83" s="76" t="s">
        <v>148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0" t="s">
        <v>187</v>
      </c>
      <c r="C84" s="76" t="s">
        <v>181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0" t="s">
        <v>187</v>
      </c>
      <c r="DG84" s="76" t="s">
        <v>181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1"/>
      <c r="C85" s="76" t="s">
        <v>130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1"/>
      <c r="DG85" s="76" t="s">
        <v>130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1"/>
      <c r="C86" s="76" t="s">
        <v>148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1"/>
      <c r="DG86" s="76" t="s">
        <v>148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2"/>
      <c r="C87" s="76" t="s">
        <v>120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2"/>
      <c r="DG87" s="76" t="s">
        <v>120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0" t="s">
        <v>188</v>
      </c>
      <c r="C88" s="76" t="s">
        <v>181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0" t="s">
        <v>188</v>
      </c>
      <c r="DG88" s="76" t="s">
        <v>181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1"/>
      <c r="C89" s="76" t="s">
        <v>130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1"/>
      <c r="DG89" s="76" t="s">
        <v>130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1"/>
      <c r="C90" s="76" t="s">
        <v>148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1"/>
      <c r="DG90" s="76" t="s">
        <v>148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2"/>
      <c r="C91" s="76" t="s">
        <v>120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2"/>
      <c r="DG91" s="76" t="s">
        <v>120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20" t="s">
        <v>189</v>
      </c>
      <c r="C92" s="76" t="s">
        <v>165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0" t="s">
        <v>189</v>
      </c>
      <c r="DG92" s="76" t="s">
        <v>165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1"/>
      <c r="C93" s="76" t="s">
        <v>120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1"/>
      <c r="DG93" s="76" t="s">
        <v>120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1">
        <v>30100026</v>
      </c>
      <c r="B94" s="121"/>
      <c r="C94" s="76" t="s">
        <v>147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1"/>
      <c r="DG94" s="76" t="s">
        <v>147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21"/>
      <c r="C95" s="76" t="s">
        <v>153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1"/>
      <c r="DG95" s="76" t="s">
        <v>153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1"/>
      <c r="C96" s="76" t="s">
        <v>128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1"/>
      <c r="DG96" s="76" t="s">
        <v>128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1"/>
      <c r="C97" s="76" t="s">
        <v>190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1"/>
      <c r="DG97" s="76" t="s">
        <v>190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customHeight="1">
      <c r="A98" s="61">
        <v>30100023</v>
      </c>
      <c r="B98" s="121"/>
      <c r="C98" s="76" t="s">
        <v>148</v>
      </c>
      <c r="D98" s="5">
        <v>224</v>
      </c>
      <c r="E98" s="22">
        <v>5.08</v>
      </c>
      <c r="F98" s="23">
        <f t="shared" si="67"/>
        <v>1137.92</v>
      </c>
      <c r="G98" s="23">
        <f>+'[2]1'!$L$8/2</f>
        <v>1243.2</v>
      </c>
      <c r="H98" s="23">
        <f t="shared" si="92"/>
        <v>0</v>
      </c>
      <c r="I98" s="23">
        <f t="shared" si="93"/>
        <v>0</v>
      </c>
      <c r="J98" s="23">
        <f t="shared" si="70"/>
        <v>1137.92</v>
      </c>
      <c r="K98" s="23">
        <f t="shared" si="71"/>
        <v>0</v>
      </c>
      <c r="L98" s="23">
        <f t="shared" si="72"/>
        <v>0</v>
      </c>
      <c r="M98" s="10">
        <v>1</v>
      </c>
      <c r="N98" s="23">
        <f t="shared" si="73"/>
        <v>11.379200000000001</v>
      </c>
      <c r="O98" s="23">
        <f t="shared" si="74"/>
        <v>1</v>
      </c>
      <c r="P98" s="23">
        <f t="shared" si="75"/>
        <v>0</v>
      </c>
      <c r="Q98" s="7">
        <v>0.1</v>
      </c>
      <c r="R98" s="6">
        <f t="shared" si="76"/>
        <v>0.11379200000000002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f t="shared" si="98"/>
        <v>0</v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>
        <f t="shared" si="98"/>
        <v>0</v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>
        <f t="shared" si="98"/>
        <v>0</v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1"/>
      <c r="DG98" s="76" t="s">
        <v>148</v>
      </c>
      <c r="DH98" s="5">
        <f t="shared" si="78"/>
        <v>447</v>
      </c>
      <c r="DI98" s="24">
        <v>5.08</v>
      </c>
      <c r="DJ98" s="23">
        <f t="shared" si="79"/>
        <v>2270.7600000000002</v>
      </c>
      <c r="DK98" s="23">
        <f t="shared" si="80"/>
        <v>2486.4</v>
      </c>
      <c r="DL98" s="23">
        <f t="shared" si="81"/>
        <v>0</v>
      </c>
      <c r="DM98" s="23">
        <f t="shared" si="82"/>
        <v>0</v>
      </c>
      <c r="DN98" s="23">
        <f t="shared" si="83"/>
        <v>2270.7600000000002</v>
      </c>
      <c r="DO98" s="23">
        <f t="shared" si="84"/>
        <v>0</v>
      </c>
      <c r="DP98" s="23">
        <f t="shared" si="85"/>
        <v>0</v>
      </c>
      <c r="DQ98" s="10">
        <v>1</v>
      </c>
      <c r="DR98" s="23">
        <f t="shared" si="86"/>
        <v>22.707600000000003</v>
      </c>
      <c r="DS98" s="23">
        <f t="shared" si="87"/>
        <v>1</v>
      </c>
      <c r="DT98" s="23">
        <f t="shared" si="88"/>
        <v>0</v>
      </c>
      <c r="DU98" s="7">
        <v>0.1</v>
      </c>
      <c r="DV98" s="6">
        <f t="shared" si="89"/>
        <v>0.22707600000000003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>
        <f t="shared" si="99"/>
        <v>0</v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>
        <f t="shared" si="99"/>
        <v>0</v>
      </c>
      <c r="FY98" s="4">
        <f t="shared" si="99"/>
        <v>0</v>
      </c>
      <c r="FZ98" s="4" t="str">
        <f t="shared" si="99"/>
        <v/>
      </c>
      <c r="GA98" s="4">
        <f t="shared" si="99"/>
        <v>0</v>
      </c>
      <c r="GB98" s="4">
        <f t="shared" si="99"/>
        <v>0</v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customHeight="1">
      <c r="A99" s="61">
        <v>30100027</v>
      </c>
      <c r="B99" s="122"/>
      <c r="C99" s="76" t="s">
        <v>130</v>
      </c>
      <c r="D99" s="5">
        <v>60</v>
      </c>
      <c r="E99" s="22">
        <v>5.08</v>
      </c>
      <c r="F99" s="23">
        <f t="shared" si="67"/>
        <v>304.8</v>
      </c>
      <c r="G99" s="23">
        <f>+'[2]1'!$L$6/2</f>
        <v>310.8</v>
      </c>
      <c r="H99" s="23">
        <f t="shared" si="92"/>
        <v>0</v>
      </c>
      <c r="I99" s="23">
        <f t="shared" si="93"/>
        <v>0</v>
      </c>
      <c r="J99" s="23">
        <f t="shared" si="70"/>
        <v>304.8</v>
      </c>
      <c r="K99" s="23">
        <f t="shared" si="71"/>
        <v>0</v>
      </c>
      <c r="L99" s="23">
        <f t="shared" si="72"/>
        <v>0</v>
      </c>
      <c r="M99" s="10">
        <v>1</v>
      </c>
      <c r="N99" s="23">
        <f t="shared" si="73"/>
        <v>3.048</v>
      </c>
      <c r="O99" s="23">
        <f t="shared" si="74"/>
        <v>1</v>
      </c>
      <c r="P99" s="23">
        <f t="shared" si="75"/>
        <v>0</v>
      </c>
      <c r="Q99" s="7">
        <v>0.1</v>
      </c>
      <c r="R99" s="6">
        <f t="shared" si="76"/>
        <v>3.0480000000000004E-2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f t="shared" si="98"/>
        <v>0</v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>
        <f t="shared" si="98"/>
        <v>0</v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>
        <f t="shared" si="98"/>
        <v>0</v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2"/>
      <c r="DG99" s="76" t="s">
        <v>130</v>
      </c>
      <c r="DH99" s="5">
        <f t="shared" si="78"/>
        <v>120</v>
      </c>
      <c r="DI99" s="24">
        <v>5.08</v>
      </c>
      <c r="DJ99" s="23">
        <f t="shared" si="79"/>
        <v>609.6</v>
      </c>
      <c r="DK99" s="23">
        <f t="shared" si="80"/>
        <v>621.6</v>
      </c>
      <c r="DL99" s="23">
        <f t="shared" si="81"/>
        <v>0</v>
      </c>
      <c r="DM99" s="23">
        <f t="shared" si="82"/>
        <v>0</v>
      </c>
      <c r="DN99" s="23">
        <f t="shared" si="83"/>
        <v>609.6</v>
      </c>
      <c r="DO99" s="23">
        <f t="shared" si="84"/>
        <v>0</v>
      </c>
      <c r="DP99" s="23">
        <f t="shared" si="85"/>
        <v>0</v>
      </c>
      <c r="DQ99" s="10">
        <v>1</v>
      </c>
      <c r="DR99" s="23">
        <f t="shared" si="86"/>
        <v>6.0960000000000001</v>
      </c>
      <c r="DS99" s="23">
        <f t="shared" si="87"/>
        <v>1</v>
      </c>
      <c r="DT99" s="23">
        <f t="shared" si="88"/>
        <v>0</v>
      </c>
      <c r="DU99" s="7">
        <v>0.1</v>
      </c>
      <c r="DV99" s="6">
        <f t="shared" si="89"/>
        <v>6.0960000000000007E-2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>
        <f t="shared" si="99"/>
        <v>0</v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>
        <f t="shared" si="99"/>
        <v>0</v>
      </c>
      <c r="FY99" s="4">
        <f t="shared" si="99"/>
        <v>0</v>
      </c>
      <c r="FZ99" s="4" t="str">
        <f t="shared" si="99"/>
        <v/>
      </c>
      <c r="GA99" s="4">
        <f t="shared" si="99"/>
        <v>0</v>
      </c>
      <c r="GB99" s="4">
        <f t="shared" si="99"/>
        <v>0</v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0" t="s">
        <v>191</v>
      </c>
      <c r="C100" s="29" t="s">
        <v>152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0" t="s">
        <v>191</v>
      </c>
      <c r="DG100" s="29" t="s">
        <v>152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1"/>
      <c r="C101" s="76" t="s">
        <v>148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1"/>
      <c r="DG101" s="76" t="s">
        <v>148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1"/>
      <c r="C102" s="29" t="s">
        <v>192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1"/>
      <c r="DG102" s="29" t="s">
        <v>192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2"/>
      <c r="C103" s="29" t="s">
        <v>128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2"/>
      <c r="DG103" s="29" t="s">
        <v>128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0" t="s">
        <v>193</v>
      </c>
      <c r="C104" s="29" t="s">
        <v>154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0" t="s">
        <v>193</v>
      </c>
      <c r="DG104" s="29" t="s">
        <v>154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1"/>
      <c r="C105" s="29" t="s">
        <v>194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1"/>
      <c r="DG105" s="29" t="s">
        <v>194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1"/>
      <c r="C106" s="29" t="s">
        <v>195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1"/>
      <c r="DG106" s="29" t="s">
        <v>195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2"/>
      <c r="C107" s="29" t="s">
        <v>196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2"/>
      <c r="DG107" s="29" t="s">
        <v>196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0" t="s">
        <v>197</v>
      </c>
      <c r="C108" s="29" t="s">
        <v>198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0" t="s">
        <v>197</v>
      </c>
      <c r="DG108" s="29" t="s">
        <v>198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1"/>
      <c r="C109" s="29" t="s">
        <v>194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1"/>
      <c r="DG109" s="29" t="s">
        <v>194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1"/>
      <c r="C110" s="29" t="s">
        <v>195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1"/>
      <c r="DG110" s="29" t="s">
        <v>195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2"/>
      <c r="C111" s="29" t="s">
        <v>196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2"/>
      <c r="DG111" s="29" t="s">
        <v>196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0" t="s">
        <v>199</v>
      </c>
      <c r="C112" s="29" t="s">
        <v>200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0" t="s">
        <v>199</v>
      </c>
      <c r="DG112" s="29" t="s">
        <v>200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customHeight="1">
      <c r="A113" s="61">
        <v>30600010</v>
      </c>
      <c r="B113" s="122"/>
      <c r="C113" s="29" t="s">
        <v>201</v>
      </c>
      <c r="D113" s="5">
        <v>2</v>
      </c>
      <c r="E113" s="22">
        <v>5.05</v>
      </c>
      <c r="F113" s="23">
        <f t="shared" si="67"/>
        <v>10.1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10.1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4.0399999999999998E-2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1.01E-3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09"/>
        <v>0</v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>
        <f t="shared" si="109"/>
        <v>0</v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>
        <f t="shared" si="109"/>
        <v>0</v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2"/>
      <c r="DG113" s="29" t="s">
        <v>201</v>
      </c>
      <c r="DH113" s="5">
        <f t="shared" si="78"/>
        <v>5</v>
      </c>
      <c r="DI113" s="22">
        <v>5.05</v>
      </c>
      <c r="DJ113" s="23">
        <f t="shared" si="79"/>
        <v>25.25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25.25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0.10100000000000002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2.5250000000000003E-3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>
        <f t="shared" si="111"/>
        <v>0</v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>
        <f t="shared" si="111"/>
        <v>0</v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>
        <f t="shared" si="111"/>
        <v>0</v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customHeight="1">
      <c r="A114" s="61">
        <v>30400026</v>
      </c>
      <c r="B114" s="120" t="s">
        <v>202</v>
      </c>
      <c r="C114" s="29" t="s">
        <v>203</v>
      </c>
      <c r="D114" s="5">
        <v>18</v>
      </c>
      <c r="E114" s="22">
        <v>5.05</v>
      </c>
      <c r="F114" s="23">
        <f t="shared" si="67"/>
        <v>90.899999999999991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90.899999999999991</v>
      </c>
      <c r="K114" s="23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0.72719999999999996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9.0899999999999991E-3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09"/>
        <v>0</v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>
        <f t="shared" si="109"/>
        <v>0</v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>
        <f t="shared" si="109"/>
        <v>0</v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0" t="s">
        <v>202</v>
      </c>
      <c r="DG114" s="29" t="s">
        <v>203</v>
      </c>
      <c r="DH114" s="5">
        <f t="shared" si="78"/>
        <v>35</v>
      </c>
      <c r="DI114" s="22">
        <v>5.05</v>
      </c>
      <c r="DJ114" s="23">
        <f t="shared" si="79"/>
        <v>176.75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176.75</v>
      </c>
      <c r="DO114" s="23">
        <f t="shared" si="84"/>
        <v>0</v>
      </c>
      <c r="DP114" s="23" t="str">
        <f t="shared" si="85"/>
        <v/>
      </c>
      <c r="DQ114" s="3">
        <v>0.8</v>
      </c>
      <c r="DR114" s="23">
        <f t="shared" si="86"/>
        <v>1.4140000000000001</v>
      </c>
      <c r="DS114" s="23" t="str">
        <f t="shared" si="87"/>
        <v/>
      </c>
      <c r="DT114" s="23">
        <f t="shared" si="88"/>
        <v>0</v>
      </c>
      <c r="DU114" s="2">
        <v>0.1</v>
      </c>
      <c r="DV114" s="6">
        <f t="shared" si="89"/>
        <v>1.7675E-2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>
        <f t="shared" si="111"/>
        <v>0</v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>
        <f t="shared" si="111"/>
        <v>0</v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>
        <f t="shared" si="111"/>
        <v>0</v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customHeight="1">
      <c r="A115" s="61">
        <v>30400027</v>
      </c>
      <c r="B115" s="121"/>
      <c r="C115" s="29" t="s">
        <v>204</v>
      </c>
      <c r="D115" s="5">
        <v>95</v>
      </c>
      <c r="E115" s="22">
        <v>5.05</v>
      </c>
      <c r="F115" s="23">
        <f t="shared" si="67"/>
        <v>479.75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479.75</v>
      </c>
      <c r="K115" s="23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3.8380000000000001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4.7975000000000004E-2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09"/>
        <v>0</v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>
        <f t="shared" si="109"/>
        <v>0</v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>
        <f t="shared" si="109"/>
        <v>0</v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1"/>
      <c r="DG115" s="29" t="s">
        <v>204</v>
      </c>
      <c r="DH115" s="5">
        <f t="shared" si="78"/>
        <v>190</v>
      </c>
      <c r="DI115" s="22">
        <v>5.05</v>
      </c>
      <c r="DJ115" s="23">
        <f t="shared" si="79"/>
        <v>959.5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959.5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7.6760000000000002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9.5950000000000008E-2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2"/>
      <c r="C116" s="29" t="s">
        <v>205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2"/>
      <c r="DG116" s="29" t="s">
        <v>205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0" t="s">
        <v>206</v>
      </c>
      <c r="C117" s="29" t="s">
        <v>203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0" t="s">
        <v>206</v>
      </c>
      <c r="DG117" s="29" t="s">
        <v>203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1"/>
      <c r="C118" s="29" t="s">
        <v>207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1"/>
      <c r="DG118" s="29" t="s">
        <v>207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2"/>
      <c r="C119" s="29" t="s">
        <v>205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2"/>
      <c r="DG119" s="29" t="s">
        <v>205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0" t="s">
        <v>208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0" t="s">
        <v>208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1"/>
      <c r="C121" s="29" t="s">
        <v>210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1"/>
      <c r="DG121" s="29" t="s">
        <v>210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2"/>
      <c r="C122" s="29" t="s">
        <v>211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2"/>
      <c r="DG122" s="29" t="s">
        <v>211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0" t="s">
        <v>212</v>
      </c>
      <c r="C123" s="29" t="s">
        <v>213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0" t="s">
        <v>212</v>
      </c>
      <c r="DG123" s="29" t="s">
        <v>213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1"/>
      <c r="C124" s="29" t="s">
        <v>214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1"/>
      <c r="DG124" s="29" t="s">
        <v>214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1"/>
      <c r="C125" s="29" t="s">
        <v>203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1"/>
      <c r="DG125" s="29" t="s">
        <v>203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2"/>
      <c r="C126" s="29" t="s">
        <v>216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2"/>
      <c r="DG126" s="29" t="s">
        <v>216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0" t="s">
        <v>218</v>
      </c>
      <c r="C127" s="29" t="s">
        <v>220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0" t="s">
        <v>218</v>
      </c>
      <c r="DG127" s="29" t="s">
        <v>220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1"/>
      <c r="C128" s="29" t="s">
        <v>222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1"/>
      <c r="DG128" s="29" t="s">
        <v>222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1"/>
      <c r="C129" s="29" t="s">
        <v>223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1"/>
      <c r="DG129" s="29" t="s">
        <v>223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2"/>
      <c r="C130" s="29" t="s">
        <v>216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2"/>
      <c r="DG130" s="29" t="s">
        <v>216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0" t="s">
        <v>225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0" t="s">
        <v>225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1"/>
      <c r="C132" s="29" t="s">
        <v>210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1"/>
      <c r="DG132" s="29" t="s">
        <v>210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2"/>
      <c r="C133" s="29" t="s">
        <v>211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2"/>
      <c r="DG133" s="29" t="s">
        <v>211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0" t="s">
        <v>227</v>
      </c>
      <c r="C134" s="29" t="s">
        <v>207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0" t="s">
        <v>227</v>
      </c>
      <c r="DG134" s="29" t="s">
        <v>207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2"/>
      <c r="C135" s="29" t="s">
        <v>214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2"/>
      <c r="DG135" s="29" t="s">
        <v>214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0" t="s">
        <v>229</v>
      </c>
      <c r="C136" s="29" t="s">
        <v>211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0" t="s">
        <v>229</v>
      </c>
      <c r="DG136" s="29" t="s">
        <v>211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1"/>
      <c r="C137" s="29" t="s">
        <v>230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1"/>
      <c r="DG137" s="29" t="s">
        <v>230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1"/>
      <c r="C138" s="29" t="s">
        <v>207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1"/>
      <c r="DG138" s="29" t="s">
        <v>207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2"/>
      <c r="C139" s="29" t="s">
        <v>232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2"/>
      <c r="DG139" s="29" t="s">
        <v>232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233</v>
      </c>
      <c r="C140" s="30" t="s">
        <v>234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233</v>
      </c>
      <c r="DG140" s="30" t="s">
        <v>234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235</v>
      </c>
      <c r="C141" s="30" t="s">
        <v>236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235</v>
      </c>
      <c r="DG141" s="30" t="s">
        <v>236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237</v>
      </c>
      <c r="C142" s="30" t="s">
        <v>238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237</v>
      </c>
      <c r="DG142" s="30" t="s">
        <v>238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239</v>
      </c>
      <c r="C143" s="30" t="s">
        <v>240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239</v>
      </c>
      <c r="DG143" s="30" t="s">
        <v>240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242</v>
      </c>
      <c r="C144" s="30" t="s">
        <v>243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242</v>
      </c>
      <c r="DG144" s="30" t="s">
        <v>243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245</v>
      </c>
      <c r="C145" s="30" t="s">
        <v>243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245</v>
      </c>
      <c r="DG145" s="30" t="s">
        <v>243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247</v>
      </c>
      <c r="C146" s="30" t="s">
        <v>243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247</v>
      </c>
      <c r="DG146" s="30" t="s">
        <v>243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249</v>
      </c>
      <c r="C147" s="30" t="s">
        <v>251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249</v>
      </c>
      <c r="DG147" s="30" t="s">
        <v>251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253</v>
      </c>
      <c r="C148" s="30" t="s">
        <v>254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253</v>
      </c>
      <c r="DG148" s="30" t="s">
        <v>254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256</v>
      </c>
      <c r="C149" s="30" t="s">
        <v>254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256</v>
      </c>
      <c r="DG149" s="30" t="s">
        <v>254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78" t="s">
        <v>258</v>
      </c>
      <c r="C150" s="29" t="s">
        <v>260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78" t="s">
        <v>258</v>
      </c>
      <c r="DG150" s="29" t="s">
        <v>260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78" t="s">
        <v>262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78" t="s">
        <v>262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2173</v>
      </c>
      <c r="E152" s="43"/>
      <c r="F152" s="44">
        <f>SUM(F4:F151)</f>
        <v>11366.55</v>
      </c>
      <c r="G152" s="44">
        <f t="shared" ref="G152:J152" si="155">SUM(G4:G151)</f>
        <v>10466.700000000001</v>
      </c>
      <c r="H152" s="44">
        <f t="shared" si="155"/>
        <v>26.950000000000003</v>
      </c>
      <c r="I152" s="44">
        <f t="shared" si="155"/>
        <v>5</v>
      </c>
      <c r="J152" s="44">
        <f t="shared" si="155"/>
        <v>11393.5</v>
      </c>
      <c r="K152" s="44">
        <f>IF(ISERROR(H152/J152*100),"0",(H152/J152*100))</f>
        <v>0.23653837714486334</v>
      </c>
      <c r="L152" s="44">
        <f>IF(ISERROR(I152/G152*100),"0",(I152/G152*100))</f>
        <v>4.7770548501437887E-2</v>
      </c>
      <c r="M152" s="45">
        <f>IF(ISERROR(N152/J152*100),"",(N152/J152*100))</f>
        <v>0.53224724623688946</v>
      </c>
      <c r="N152" s="44">
        <f>SUM(N4:N151)</f>
        <v>60.641590000000001</v>
      </c>
      <c r="O152" s="44">
        <f>IF(ISERROR(M152-K152-L152),"0",(M152-K152-L152))</f>
        <v>0.24793832059058821</v>
      </c>
      <c r="P152" s="44">
        <f>(S152+T152+U152+V152+W152+X152+Y152+Z152+AA152)/J152*1000</f>
        <v>0.1755386843375609</v>
      </c>
      <c r="Q152" s="46">
        <f>IF(ISERROR(R152/J152*1000),"",(R152/J152*1000))</f>
        <v>0.33092065651467945</v>
      </c>
      <c r="R152" s="44">
        <f>SUM(R4:R151)</f>
        <v>3.7703445000000002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1</v>
      </c>
      <c r="X152" s="44">
        <f t="shared" si="156"/>
        <v>1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0.8</v>
      </c>
      <c r="AC152" s="44">
        <f t="shared" si="156"/>
        <v>9.25</v>
      </c>
      <c r="AD152" s="44">
        <f t="shared" si="156"/>
        <v>0</v>
      </c>
      <c r="AE152" s="44">
        <f t="shared" si="156"/>
        <v>0</v>
      </c>
      <c r="AF152" s="44">
        <f t="shared" si="156"/>
        <v>0.4</v>
      </c>
      <c r="AG152" s="44">
        <f t="shared" si="156"/>
        <v>0</v>
      </c>
      <c r="AH152" s="44">
        <f t="shared" si="156"/>
        <v>0</v>
      </c>
      <c r="AI152" s="44">
        <f t="shared" si="156"/>
        <v>1.5</v>
      </c>
      <c r="AJ152" s="44">
        <f t="shared" si="156"/>
        <v>0</v>
      </c>
      <c r="AK152" s="44">
        <f t="shared" si="156"/>
        <v>0</v>
      </c>
      <c r="AL152" s="44">
        <f t="shared" si="156"/>
        <v>10</v>
      </c>
      <c r="AM152" s="44">
        <f t="shared" si="156"/>
        <v>5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5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7.021547373502436E-3</v>
      </c>
      <c r="BQ152" s="47">
        <f t="shared" ref="BQ152:CO152" si="157">IF(ISERROR(AC152/$J$152*100),"",(AC152/$J$152*100))</f>
        <v>8.1186641506121912E-2</v>
      </c>
      <c r="BR152" s="47">
        <f t="shared" si="157"/>
        <v>0</v>
      </c>
      <c r="BS152" s="47">
        <f t="shared" si="157"/>
        <v>0</v>
      </c>
      <c r="BT152" s="47">
        <f t="shared" si="157"/>
        <v>3.510773686751218E-3</v>
      </c>
      <c r="BU152" s="47">
        <f t="shared" si="157"/>
        <v>0</v>
      </c>
      <c r="BV152" s="47">
        <f t="shared" si="157"/>
        <v>0</v>
      </c>
      <c r="BW152" s="47">
        <f t="shared" si="157"/>
        <v>1.3165401325317069E-2</v>
      </c>
      <c r="BX152" s="47">
        <f t="shared" si="157"/>
        <v>0</v>
      </c>
      <c r="BY152" s="47">
        <f t="shared" si="157"/>
        <v>0</v>
      </c>
      <c r="BZ152" s="47">
        <f t="shared" si="157"/>
        <v>8.7769342168780448E-2</v>
      </c>
      <c r="CA152" s="47">
        <f t="shared" si="157"/>
        <v>4.3884671084390224E-2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4.7770548501437887E-2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4346</v>
      </c>
      <c r="DI152" s="40"/>
      <c r="DJ152" s="40">
        <f>SUM(DJ4:DJ151)</f>
        <v>22733.059999999998</v>
      </c>
      <c r="DK152" s="40">
        <f>SUM(DK4:DK151)</f>
        <v>20933.400000000001</v>
      </c>
      <c r="DL152" s="40">
        <f t="shared" ref="DL152:DN152" si="172">SUM(DL4:DL151)</f>
        <v>53.900000000000006</v>
      </c>
      <c r="DM152" s="40">
        <f t="shared" si="172"/>
        <v>10</v>
      </c>
      <c r="DN152" s="40">
        <f t="shared" si="172"/>
        <v>22786.959999999999</v>
      </c>
      <c r="DO152" s="40">
        <f>IF(ISERROR(DL152/DN152*100),"",(DL152/DN152*100))</f>
        <v>0.23653879236194739</v>
      </c>
      <c r="DP152" s="40">
        <f>IF(ISERROR(DM152/DK152*100),"",(DM152/DK152*100))</f>
        <v>4.7770548501437887E-2</v>
      </c>
      <c r="DQ152" s="41">
        <f>IF(ISERROR(DR152/DN152*100),"",(DR152/DN152*100))</f>
        <v>0.53204736393094998</v>
      </c>
      <c r="DR152" s="40">
        <f>SUM(DR4:DR151)</f>
        <v>121.23742</v>
      </c>
      <c r="DS152" s="40">
        <f>IF(ISERROR(DQ152-DO152-DP152),"",(DQ152-DO152-DP152))</f>
        <v>0.24773802306756468</v>
      </c>
      <c r="DT152" s="40">
        <f t="shared" si="142"/>
        <v>0.17553899247639879</v>
      </c>
      <c r="DU152" s="42">
        <f>IF(ISERROR(DV152/DN152*1000),"",(DV152/DN152*1000))</f>
        <v>0.33087638719688806</v>
      </c>
      <c r="DV152" s="40">
        <f>SUM(DV4:DV151)</f>
        <v>7.5396670000000006</v>
      </c>
      <c r="DW152" s="40">
        <f>SUM(DW4:DW151)</f>
        <v>0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0</v>
      </c>
      <c r="EA152" s="40">
        <f t="shared" si="173"/>
        <v>2</v>
      </c>
      <c r="EB152" s="40">
        <f t="shared" si="173"/>
        <v>2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1.6</v>
      </c>
      <c r="EG152" s="40">
        <f t="shared" si="173"/>
        <v>18.5</v>
      </c>
      <c r="EH152" s="40">
        <f t="shared" si="173"/>
        <v>0</v>
      </c>
      <c r="EI152" s="40">
        <f t="shared" si="173"/>
        <v>0</v>
      </c>
      <c r="EJ152" s="40">
        <f t="shared" si="173"/>
        <v>0.8</v>
      </c>
      <c r="EK152" s="40">
        <f t="shared" si="173"/>
        <v>0</v>
      </c>
      <c r="EL152" s="40">
        <f t="shared" si="173"/>
        <v>0</v>
      </c>
      <c r="EM152" s="40">
        <f t="shared" si="173"/>
        <v>3</v>
      </c>
      <c r="EN152" s="40">
        <f t="shared" si="173"/>
        <v>0</v>
      </c>
      <c r="EO152" s="40">
        <f t="shared" si="173"/>
        <v>0</v>
      </c>
      <c r="EP152" s="40">
        <f t="shared" si="173"/>
        <v>20</v>
      </c>
      <c r="EQ152" s="40">
        <f t="shared" si="173"/>
        <v>10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10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7.0215596990559521E-3</v>
      </c>
      <c r="FU152" s="45">
        <f t="shared" si="153"/>
        <v>7821.1272727272717</v>
      </c>
      <c r="FV152" s="45">
        <f t="shared" si="153"/>
        <v>0</v>
      </c>
      <c r="FW152" s="45">
        <f t="shared" si="153"/>
        <v>0</v>
      </c>
      <c r="FX152" s="45">
        <f t="shared" si="153"/>
        <v>0.65986227684488841</v>
      </c>
      <c r="FY152" s="45">
        <f t="shared" si="153"/>
        <v>0</v>
      </c>
      <c r="FZ152" s="45">
        <f t="shared" si="153"/>
        <v>0</v>
      </c>
      <c r="GA152" s="45">
        <f t="shared" si="153"/>
        <v>906.68301398456993</v>
      </c>
      <c r="GB152" s="45">
        <f t="shared" si="153"/>
        <v>0</v>
      </c>
      <c r="GC152" s="45" t="str">
        <f t="shared" si="153"/>
        <v/>
      </c>
      <c r="GD152" s="45" t="str">
        <f t="shared" si="153"/>
        <v/>
      </c>
      <c r="GE152" s="45" t="str">
        <f t="shared" si="153"/>
        <v/>
      </c>
      <c r="GF152" s="45" t="str">
        <f t="shared" si="153"/>
        <v/>
      </c>
      <c r="GG152" s="45">
        <f t="shared" si="151"/>
        <v>0</v>
      </c>
      <c r="GH152" s="45">
        <f t="shared" si="151"/>
        <v>0</v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 t="str">
        <f t="shared" si="149"/>
        <v/>
      </c>
      <c r="GO152" s="45" t="str">
        <f t="shared" si="149"/>
        <v/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>
        <f t="shared" si="149"/>
        <v>0</v>
      </c>
      <c r="GT152" s="45" t="str">
        <f t="shared" si="149"/>
        <v/>
      </c>
      <c r="GU152" s="45" t="str">
        <f t="shared" si="149"/>
        <v/>
      </c>
      <c r="GV152" s="45">
        <f t="shared" si="149"/>
        <v>0</v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4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0" t="s">
        <v>263</v>
      </c>
      <c r="B156" s="100"/>
      <c r="C156" s="100"/>
      <c r="D156" s="100"/>
      <c r="BN156" t="s">
        <v>264</v>
      </c>
      <c r="DW156" s="34" t="s">
        <v>12</v>
      </c>
      <c r="DX156" s="73">
        <f>+DW152</f>
        <v>0</v>
      </c>
      <c r="DY156" s="56">
        <f>+DX156/DW153</f>
        <v>0</v>
      </c>
      <c r="EA156" s="74" t="s">
        <v>265</v>
      </c>
      <c r="EB156" s="74" t="s">
        <v>266</v>
      </c>
      <c r="EC156" s="74" t="s">
        <v>267</v>
      </c>
      <c r="ED156" s="74" t="s">
        <v>268</v>
      </c>
      <c r="EE156" s="74" t="s">
        <v>269</v>
      </c>
      <c r="EF156" s="74" t="s">
        <v>270</v>
      </c>
    </row>
    <row r="157" spans="1:215" s="33" customFormat="1" ht="26.25" customHeight="1">
      <c r="A157" s="101" t="s">
        <v>271</v>
      </c>
      <c r="B157" s="103" t="s">
        <v>0</v>
      </c>
      <c r="C157" s="105" t="s">
        <v>1</v>
      </c>
      <c r="D157" s="107" t="s">
        <v>2</v>
      </c>
      <c r="E157" s="109" t="s">
        <v>3</v>
      </c>
      <c r="F157" s="111" t="s">
        <v>272</v>
      </c>
      <c r="G157" s="111" t="s">
        <v>273</v>
      </c>
      <c r="H157" s="113" t="s">
        <v>274</v>
      </c>
      <c r="I157" s="113" t="s">
        <v>275</v>
      </c>
      <c r="J157" s="113" t="s">
        <v>4</v>
      </c>
      <c r="K157" s="130" t="s">
        <v>276</v>
      </c>
      <c r="L157" s="118" t="s">
        <v>277</v>
      </c>
      <c r="M157" s="132" t="s">
        <v>5</v>
      </c>
      <c r="N157" s="134" t="s">
        <v>6</v>
      </c>
      <c r="O157" s="111" t="s">
        <v>7</v>
      </c>
      <c r="P157" s="118" t="s">
        <v>10</v>
      </c>
      <c r="Q157" s="123" t="s">
        <v>9</v>
      </c>
      <c r="R157" s="125" t="s">
        <v>8</v>
      </c>
      <c r="S157" s="127" t="s">
        <v>11</v>
      </c>
      <c r="T157" s="128"/>
      <c r="U157" s="128"/>
      <c r="V157" s="128"/>
      <c r="W157" s="128"/>
      <c r="X157" s="128"/>
      <c r="Y157" s="128"/>
      <c r="Z157" s="128"/>
      <c r="AA157" s="129"/>
      <c r="AB157" s="115" t="s">
        <v>278</v>
      </c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5" t="s">
        <v>279</v>
      </c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7" t="s">
        <v>280</v>
      </c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 t="s">
        <v>281</v>
      </c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7"/>
      <c r="DC157" s="117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282</v>
      </c>
      <c r="ED157" s="23">
        <f>+DN152</f>
        <v>22786.959999999999</v>
      </c>
      <c r="EE157" s="23">
        <f>+EG152</f>
        <v>18.5</v>
      </c>
      <c r="EF157" s="60">
        <f>+EE157/ED157</f>
        <v>8.1186784020334437E-4</v>
      </c>
    </row>
    <row r="158" spans="1:215" s="33" customFormat="1" ht="36" customHeight="1">
      <c r="A158" s="102"/>
      <c r="B158" s="104"/>
      <c r="C158" s="106"/>
      <c r="D158" s="108"/>
      <c r="E158" s="110"/>
      <c r="F158" s="112"/>
      <c r="G158" s="112"/>
      <c r="H158" s="114"/>
      <c r="I158" s="114"/>
      <c r="J158" s="114"/>
      <c r="K158" s="131"/>
      <c r="L158" s="119"/>
      <c r="M158" s="133"/>
      <c r="N158" s="135"/>
      <c r="O158" s="112"/>
      <c r="P158" s="119"/>
      <c r="Q158" s="124"/>
      <c r="R158" s="126"/>
      <c r="S158" s="34" t="s">
        <v>12</v>
      </c>
      <c r="T158" s="34" t="s">
        <v>13</v>
      </c>
      <c r="U158" s="34" t="s">
        <v>110</v>
      </c>
      <c r="V158" s="34" t="s">
        <v>72</v>
      </c>
      <c r="W158" s="34" t="s">
        <v>73</v>
      </c>
      <c r="X158" s="34" t="s">
        <v>74</v>
      </c>
      <c r="Y158" s="34" t="s">
        <v>75</v>
      </c>
      <c r="Z158" s="34" t="s">
        <v>76</v>
      </c>
      <c r="AA158" s="34" t="s">
        <v>77</v>
      </c>
      <c r="AB158" s="35" t="s">
        <v>78</v>
      </c>
      <c r="AC158" s="25" t="s">
        <v>79</v>
      </c>
      <c r="AD158" s="25" t="s">
        <v>80</v>
      </c>
      <c r="AE158" s="25" t="s">
        <v>81</v>
      </c>
      <c r="AF158" s="35" t="s">
        <v>82</v>
      </c>
      <c r="AG158" s="25" t="s">
        <v>83</v>
      </c>
      <c r="AH158" s="25" t="s">
        <v>84</v>
      </c>
      <c r="AI158" s="35" t="s">
        <v>85</v>
      </c>
      <c r="AJ158" s="35" t="s">
        <v>86</v>
      </c>
      <c r="AK158" s="35" t="s">
        <v>87</v>
      </c>
      <c r="AL158" s="26" t="s">
        <v>88</v>
      </c>
      <c r="AM158" s="25" t="s">
        <v>89</v>
      </c>
      <c r="AN158" s="25" t="s">
        <v>90</v>
      </c>
      <c r="AO158" s="25" t="s">
        <v>91</v>
      </c>
      <c r="AP158" s="35" t="s">
        <v>92</v>
      </c>
      <c r="AQ158" s="36" t="s">
        <v>93</v>
      </c>
      <c r="AR158" s="35" t="s">
        <v>94</v>
      </c>
      <c r="AS158" s="35" t="s">
        <v>95</v>
      </c>
      <c r="AT158" s="35" t="s">
        <v>96</v>
      </c>
      <c r="AU158" s="35" t="s">
        <v>97</v>
      </c>
      <c r="AV158" s="25" t="s">
        <v>98</v>
      </c>
      <c r="AW158" s="25" t="s">
        <v>99</v>
      </c>
      <c r="AX158" s="25" t="s">
        <v>100</v>
      </c>
      <c r="AY158" s="25" t="s">
        <v>101</v>
      </c>
      <c r="AZ158" s="25" t="s">
        <v>102</v>
      </c>
      <c r="BA158" s="25" t="s">
        <v>103</v>
      </c>
      <c r="BB158" s="27" t="s">
        <v>79</v>
      </c>
      <c r="BC158" s="37" t="s">
        <v>80</v>
      </c>
      <c r="BD158" s="37" t="s">
        <v>81</v>
      </c>
      <c r="BE158" s="37" t="s">
        <v>104</v>
      </c>
      <c r="BF158" s="37" t="s">
        <v>90</v>
      </c>
      <c r="BG158" s="37" t="s">
        <v>82</v>
      </c>
      <c r="BH158" s="37" t="s">
        <v>84</v>
      </c>
      <c r="BI158" s="37" t="s">
        <v>105</v>
      </c>
      <c r="BJ158" s="37" t="s">
        <v>86</v>
      </c>
      <c r="BK158" s="37" t="s">
        <v>106</v>
      </c>
      <c r="BL158" s="37" t="s">
        <v>107</v>
      </c>
      <c r="BM158" s="37" t="s">
        <v>83</v>
      </c>
      <c r="BN158" s="37" t="s">
        <v>108</v>
      </c>
      <c r="BO158" s="37" t="s">
        <v>95</v>
      </c>
      <c r="BP158" s="35" t="s">
        <v>78</v>
      </c>
      <c r="BQ158" s="25" t="s">
        <v>79</v>
      </c>
      <c r="BR158" s="25" t="s">
        <v>80</v>
      </c>
      <c r="BS158" s="25" t="s">
        <v>81</v>
      </c>
      <c r="BT158" s="35" t="s">
        <v>82</v>
      </c>
      <c r="BU158" s="25" t="s">
        <v>83</v>
      </c>
      <c r="BV158" s="25" t="s">
        <v>84</v>
      </c>
      <c r="BW158" s="35" t="s">
        <v>85</v>
      </c>
      <c r="BX158" s="35" t="s">
        <v>86</v>
      </c>
      <c r="BY158" s="35" t="s">
        <v>87</v>
      </c>
      <c r="BZ158" s="26" t="s">
        <v>88</v>
      </c>
      <c r="CA158" s="25" t="s">
        <v>89</v>
      </c>
      <c r="CB158" s="25" t="s">
        <v>90</v>
      </c>
      <c r="CC158" s="25" t="s">
        <v>91</v>
      </c>
      <c r="CD158" s="35" t="s">
        <v>92</v>
      </c>
      <c r="CE158" s="36" t="s">
        <v>93</v>
      </c>
      <c r="CF158" s="35" t="s">
        <v>94</v>
      </c>
      <c r="CG158" s="35" t="s">
        <v>95</v>
      </c>
      <c r="CH158" s="35" t="s">
        <v>96</v>
      </c>
      <c r="CI158" s="35" t="s">
        <v>97</v>
      </c>
      <c r="CJ158" s="25" t="s">
        <v>98</v>
      </c>
      <c r="CK158" s="25" t="s">
        <v>99</v>
      </c>
      <c r="CL158" s="25" t="s">
        <v>100</v>
      </c>
      <c r="CM158" s="25" t="s">
        <v>101</v>
      </c>
      <c r="CN158" s="25" t="s">
        <v>102</v>
      </c>
      <c r="CO158" s="25" t="s">
        <v>103</v>
      </c>
      <c r="CP158" s="27" t="s">
        <v>79</v>
      </c>
      <c r="CQ158" s="37" t="s">
        <v>80</v>
      </c>
      <c r="CR158" s="37" t="s">
        <v>81</v>
      </c>
      <c r="CS158" s="37" t="s">
        <v>104</v>
      </c>
      <c r="CT158" s="37" t="s">
        <v>90</v>
      </c>
      <c r="CU158" s="37" t="s">
        <v>82</v>
      </c>
      <c r="CV158" s="37" t="s">
        <v>84</v>
      </c>
      <c r="CW158" s="37" t="s">
        <v>105</v>
      </c>
      <c r="CX158" s="37" t="s">
        <v>86</v>
      </c>
      <c r="CY158" s="37" t="s">
        <v>106</v>
      </c>
      <c r="CZ158" s="37" t="s">
        <v>107</v>
      </c>
      <c r="DA158" s="37" t="s">
        <v>83</v>
      </c>
      <c r="DB158" s="37" t="s">
        <v>108</v>
      </c>
      <c r="DC158" s="37" t="s">
        <v>95</v>
      </c>
      <c r="DW158" s="34" t="s">
        <v>46</v>
      </c>
      <c r="DX158" s="73">
        <f>+EA152</f>
        <v>2</v>
      </c>
      <c r="DY158" s="56">
        <f>+DX158/DW153</f>
        <v>0.5</v>
      </c>
      <c r="EA158" s="59">
        <v>2</v>
      </c>
      <c r="EB158" s="59" t="s">
        <v>49</v>
      </c>
      <c r="EC158" s="74" t="s">
        <v>283</v>
      </c>
      <c r="ED158" s="23">
        <f>+DN25+DN41+DN47+DN52+DN56+DN58+DN60</f>
        <v>0</v>
      </c>
      <c r="EE158" s="23">
        <f>+EJ152</f>
        <v>0.8</v>
      </c>
      <c r="EF158" s="60" t="e">
        <f>+EE158/ED158</f>
        <v>#DIV/0!</v>
      </c>
      <c r="EH158" s="57"/>
    </row>
    <row r="159" spans="1:215" s="33" customFormat="1" ht="15.75" hidden="1" customHeight="1">
      <c r="A159" s="61">
        <v>30501005</v>
      </c>
      <c r="B159" s="103" t="s">
        <v>111</v>
      </c>
      <c r="C159" s="81" t="s">
        <v>230</v>
      </c>
      <c r="D159" s="82"/>
      <c r="E159" s="62">
        <v>5.03</v>
      </c>
      <c r="F159" s="23">
        <f t="shared" ref="F159:F222" si="174">E159*D159</f>
        <v>0</v>
      </c>
      <c r="G159" s="80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284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285</v>
      </c>
      <c r="ED159" s="23">
        <f>+DN26+DN27+DN46+DN47+DN48+DN49</f>
        <v>3845.2999999999997</v>
      </c>
      <c r="EE159" s="23">
        <f>+EN152+EO152</f>
        <v>0</v>
      </c>
      <c r="EF159" s="60">
        <f t="shared" ref="EF159:EF163" si="185">+EE159/ED159</f>
        <v>0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4"/>
      <c r="C160" s="81" t="s">
        <v>286</v>
      </c>
      <c r="D160" s="82"/>
      <c r="E160" s="62">
        <v>5.03</v>
      </c>
      <c r="F160" s="23">
        <f t="shared" si="174"/>
        <v>0</v>
      </c>
      <c r="G160" s="80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2</v>
      </c>
      <c r="DY160" s="56">
        <f>+DX160/DW153</f>
        <v>0.5</v>
      </c>
      <c r="DZ160" s="1"/>
      <c r="EA160" s="59">
        <v>4</v>
      </c>
      <c r="EB160" s="59" t="s">
        <v>51</v>
      </c>
      <c r="EC160" s="74" t="s">
        <v>287</v>
      </c>
      <c r="ED160" s="23">
        <f>+DN52+DN53+DN54+DN55+DN56+DN57+DN58+DN59+DN60</f>
        <v>3042.25</v>
      </c>
      <c r="EE160" s="23">
        <f>+EQ152</f>
        <v>10</v>
      </c>
      <c r="EF160" s="60">
        <f t="shared" si="185"/>
        <v>3.2870408414824555E-3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1">
        <v>30100012</v>
      </c>
      <c r="B161" s="120" t="s">
        <v>116</v>
      </c>
      <c r="C161" s="76" t="s">
        <v>117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4</v>
      </c>
      <c r="DY161" s="56">
        <f>+DX161/DW153</f>
        <v>1</v>
      </c>
      <c r="EA161" s="59">
        <v>5</v>
      </c>
      <c r="EB161" s="59" t="s">
        <v>52</v>
      </c>
      <c r="EC161" s="74" t="s">
        <v>282</v>
      </c>
      <c r="ED161" s="23">
        <f>+DN152</f>
        <v>22786.959999999999</v>
      </c>
      <c r="EE161" s="23">
        <f>+EF152</f>
        <v>1.6</v>
      </c>
      <c r="EF161" s="60">
        <f t="shared" si="185"/>
        <v>7.0215596990559517E-5</v>
      </c>
    </row>
    <row r="162" spans="1:136" s="1" customFormat="1" ht="14.25" hidden="1" customHeight="1">
      <c r="A162" s="61">
        <v>30100014</v>
      </c>
      <c r="B162" s="121"/>
      <c r="C162" s="76" t="s">
        <v>119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288</v>
      </c>
      <c r="EC162" s="74" t="s">
        <v>282</v>
      </c>
      <c r="ED162" s="23">
        <f>+DN152</f>
        <v>22786.959999999999</v>
      </c>
      <c r="EE162" s="23">
        <f>+DL152-EE157-EE158-EE159-EE160-EE161</f>
        <v>23.000000000000007</v>
      </c>
      <c r="EF162" s="60">
        <f>+EE162/ED162</f>
        <v>1.0093492067392933E-3</v>
      </c>
    </row>
    <row r="163" spans="1:136" s="1" customFormat="1" ht="14.25" hidden="1" customHeight="1">
      <c r="A163" s="61">
        <v>30100010</v>
      </c>
      <c r="B163" s="121"/>
      <c r="C163" s="76" t="s">
        <v>289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98" t="s">
        <v>290</v>
      </c>
      <c r="EC163" s="99"/>
      <c r="ED163" s="23">
        <f>+DN152</f>
        <v>22786.959999999999</v>
      </c>
      <c r="EE163" s="23">
        <f>+DL152</f>
        <v>53.900000000000006</v>
      </c>
      <c r="EF163" s="60">
        <f t="shared" si="185"/>
        <v>2.3653879236194739E-3</v>
      </c>
    </row>
    <row r="164" spans="1:136" s="1" customFormat="1" ht="14.25" customHeight="1">
      <c r="A164" s="61">
        <v>30100013</v>
      </c>
      <c r="B164" s="121"/>
      <c r="C164" s="76" t="s">
        <v>291</v>
      </c>
      <c r="D164" s="5">
        <v>518</v>
      </c>
      <c r="E164" s="22">
        <v>5.03</v>
      </c>
      <c r="F164" s="23">
        <f t="shared" si="174"/>
        <v>2605.54</v>
      </c>
      <c r="G164" s="23">
        <f>+'[2]1'!$L$21/2</f>
        <v>2775.3</v>
      </c>
      <c r="H164" s="23">
        <f t="shared" si="186"/>
        <v>0.75</v>
      </c>
      <c r="I164" s="23">
        <f t="shared" si="187"/>
        <v>0</v>
      </c>
      <c r="J164" s="23">
        <f t="shared" si="177"/>
        <v>2606.29</v>
      </c>
      <c r="K164" s="23">
        <f t="shared" si="178"/>
        <v>2.8776536762984934E-2</v>
      </c>
      <c r="L164" s="23">
        <f t="shared" si="179"/>
        <v>0</v>
      </c>
      <c r="M164" s="10">
        <v>0.3</v>
      </c>
      <c r="N164" s="23">
        <f t="shared" si="188"/>
        <v>7.8188699999999995</v>
      </c>
      <c r="O164" s="23">
        <f t="shared" si="189"/>
        <v>0.27122346323701507</v>
      </c>
      <c r="P164" s="23">
        <f t="shared" si="180"/>
        <v>0</v>
      </c>
      <c r="Q164" s="7">
        <v>0.05</v>
      </c>
      <c r="R164" s="6">
        <f t="shared" si="181"/>
        <v>0.1303145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>
        <f>1.5/2</f>
        <v>0.75</v>
      </c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>
        <f t="shared" si="182"/>
        <v>0</v>
      </c>
      <c r="BQ164" s="4">
        <f t="shared" si="182"/>
        <v>2606.29</v>
      </c>
      <c r="BR164" s="4" t="str">
        <f t="shared" si="182"/>
        <v/>
      </c>
      <c r="BS164" s="4">
        <f t="shared" si="182"/>
        <v>0</v>
      </c>
      <c r="BT164" s="4">
        <f t="shared" si="182"/>
        <v>0</v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>
        <f t="shared" si="182"/>
        <v>0</v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>
        <f t="shared" si="183"/>
        <v>0</v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customHeight="1">
      <c r="A165" s="61">
        <v>30100011</v>
      </c>
      <c r="B165" s="122"/>
      <c r="C165" s="76" t="s">
        <v>292</v>
      </c>
      <c r="D165" s="5">
        <v>90</v>
      </c>
      <c r="E165" s="22">
        <v>5.03</v>
      </c>
      <c r="F165" s="23">
        <f t="shared" si="174"/>
        <v>452.70000000000005</v>
      </c>
      <c r="G165" s="23">
        <f>+'[2]1'!$L$22/2</f>
        <v>504.6</v>
      </c>
      <c r="H165" s="23">
        <f t="shared" si="186"/>
        <v>0</v>
      </c>
      <c r="I165" s="23">
        <f t="shared" si="187"/>
        <v>0</v>
      </c>
      <c r="J165" s="23">
        <f t="shared" si="177"/>
        <v>452.70000000000005</v>
      </c>
      <c r="K165" s="23">
        <f t="shared" si="178"/>
        <v>0</v>
      </c>
      <c r="L165" s="23">
        <f t="shared" si="179"/>
        <v>0</v>
      </c>
      <c r="M165" s="10">
        <v>0.3</v>
      </c>
      <c r="N165" s="23">
        <f t="shared" si="188"/>
        <v>1.3581000000000001</v>
      </c>
      <c r="O165" s="23">
        <f t="shared" si="189"/>
        <v>0.3</v>
      </c>
      <c r="P165" s="23">
        <f t="shared" si="180"/>
        <v>0</v>
      </c>
      <c r="Q165" s="7">
        <v>0.05</v>
      </c>
      <c r="R165" s="6">
        <f t="shared" si="181"/>
        <v>2.2635000000000006E-2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>
        <f t="shared" si="182"/>
        <v>0</v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>
        <f t="shared" si="182"/>
        <v>0</v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>
        <f t="shared" si="182"/>
        <v>0</v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1">
        <v>30100016</v>
      </c>
      <c r="B166" s="120" t="s">
        <v>293</v>
      </c>
      <c r="C166" s="76" t="s">
        <v>294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21"/>
      <c r="C167" s="76" t="s">
        <v>211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22"/>
      <c r="C168" s="76" t="s">
        <v>214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36" t="s">
        <v>295</v>
      </c>
      <c r="C169" s="76" t="s">
        <v>292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36"/>
      <c r="C170" s="76" t="s">
        <v>296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36"/>
      <c r="C171" s="76" t="s">
        <v>297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36"/>
      <c r="C172" s="76" t="s">
        <v>298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20" t="s">
        <v>299</v>
      </c>
      <c r="C173" s="76" t="s">
        <v>298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21"/>
      <c r="C174" s="76" t="s">
        <v>300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22"/>
      <c r="C175" s="76" t="s">
        <v>289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20" t="s">
        <v>301</v>
      </c>
      <c r="C176" s="76" t="s">
        <v>204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21"/>
      <c r="C177" s="76" t="s">
        <v>223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21"/>
      <c r="C178" s="76" t="s">
        <v>302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22"/>
      <c r="C179" s="76" t="s">
        <v>286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79" t="s">
        <v>303</v>
      </c>
      <c r="C180" s="76" t="s">
        <v>304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36" t="s">
        <v>305</v>
      </c>
      <c r="C181" s="76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1">
        <v>30100037</v>
      </c>
      <c r="B182" s="136"/>
      <c r="C182" s="76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37" t="s">
        <v>306</v>
      </c>
      <c r="C183" s="76" t="s">
        <v>307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38"/>
      <c r="C184" s="76" t="s">
        <v>289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38"/>
      <c r="C185" s="76" t="s">
        <v>300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39"/>
      <c r="C186" s="76" t="s">
        <v>298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20" t="s">
        <v>308</v>
      </c>
      <c r="C187" s="76" t="s">
        <v>291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21"/>
      <c r="C188" s="76" t="s">
        <v>117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21"/>
      <c r="C189" s="76" t="s">
        <v>300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22"/>
      <c r="C190" s="76" t="s">
        <v>309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1">
        <v>30501007</v>
      </c>
      <c r="B191" s="120" t="s">
        <v>310</v>
      </c>
      <c r="C191" s="76" t="s">
        <v>311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1">
        <v>30501008</v>
      </c>
      <c r="B192" s="121"/>
      <c r="C192" s="76" t="s">
        <v>214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1">
        <v>30501009</v>
      </c>
      <c r="B193" s="121"/>
      <c r="C193" s="76" t="s">
        <v>207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1">
        <v>30501010</v>
      </c>
      <c r="B194" s="121"/>
      <c r="C194" s="76" t="s">
        <v>312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1">
        <v>30501011</v>
      </c>
      <c r="B195" s="122"/>
      <c r="C195" s="76" t="s">
        <v>198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20" t="s">
        <v>313</v>
      </c>
      <c r="C196" s="76" t="s">
        <v>296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22"/>
      <c r="C197" s="76" t="s">
        <v>314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77" t="s">
        <v>315</v>
      </c>
      <c r="C198" s="76" t="s">
        <v>213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customHeight="1">
      <c r="A199" s="61">
        <v>30100049</v>
      </c>
      <c r="B199" s="120" t="s">
        <v>316</v>
      </c>
      <c r="C199" s="76" t="s">
        <v>317</v>
      </c>
      <c r="D199" s="5">
        <v>410</v>
      </c>
      <c r="E199" s="22">
        <v>5.03</v>
      </c>
      <c r="F199" s="23">
        <f t="shared" si="174"/>
        <v>2062.3000000000002</v>
      </c>
      <c r="G199" s="23">
        <f>+'[2]1'!$L$55/2</f>
        <v>2276.4</v>
      </c>
      <c r="H199" s="23">
        <f t="shared" si="186"/>
        <v>0</v>
      </c>
      <c r="I199" s="23">
        <f t="shared" si="187"/>
        <v>0</v>
      </c>
      <c r="J199" s="23">
        <f t="shared" si="177"/>
        <v>2062.3000000000002</v>
      </c>
      <c r="K199" s="23">
        <f t="shared" si="178"/>
        <v>0</v>
      </c>
      <c r="L199" s="23">
        <f t="shared" si="179"/>
        <v>0</v>
      </c>
      <c r="M199" s="10">
        <v>0.4</v>
      </c>
      <c r="N199" s="23">
        <f t="shared" si="188"/>
        <v>8.2492000000000001</v>
      </c>
      <c r="O199" s="23">
        <f t="shared" si="189"/>
        <v>0.4</v>
      </c>
      <c r="P199" s="23">
        <f t="shared" si="180"/>
        <v>0</v>
      </c>
      <c r="Q199" s="7">
        <v>0.6</v>
      </c>
      <c r="R199" s="6">
        <f t="shared" si="181"/>
        <v>1.2373800000000001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4"/>
        <v>0</v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>
        <f t="shared" si="194"/>
        <v>0</v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>
        <f t="shared" si="194"/>
        <v>0</v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21"/>
      <c r="C200" s="76" t="s">
        <v>298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20" t="s">
        <v>318</v>
      </c>
      <c r="C201" s="76" t="s">
        <v>298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1">
        <v>30100052</v>
      </c>
      <c r="B202" s="122"/>
      <c r="C202" s="76" t="s">
        <v>296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customHeight="1">
      <c r="A203" s="61">
        <v>30100001</v>
      </c>
      <c r="B203" s="121" t="s">
        <v>319</v>
      </c>
      <c r="C203" s="76" t="s">
        <v>309</v>
      </c>
      <c r="D203" s="5">
        <v>378</v>
      </c>
      <c r="E203" s="22">
        <v>5.0599999999999996</v>
      </c>
      <c r="F203" s="23">
        <f t="shared" si="174"/>
        <v>1912.6799999999998</v>
      </c>
      <c r="G203" s="23">
        <f>+'[2]1'!$L$89/2</f>
        <v>1920</v>
      </c>
      <c r="H203" s="23">
        <f t="shared" si="186"/>
        <v>12.5</v>
      </c>
      <c r="I203" s="23">
        <f t="shared" si="187"/>
        <v>0</v>
      </c>
      <c r="J203" s="23">
        <f t="shared" si="177"/>
        <v>1925.1799999999998</v>
      </c>
      <c r="K203" s="23">
        <f t="shared" si="178"/>
        <v>0.64928993652541589</v>
      </c>
      <c r="L203" s="23">
        <f t="shared" si="179"/>
        <v>0</v>
      </c>
      <c r="M203" s="10">
        <v>0.7</v>
      </c>
      <c r="N203" s="23">
        <f t="shared" si="188"/>
        <v>13.476259999999998</v>
      </c>
      <c r="O203" s="23">
        <f t="shared" si="189"/>
        <v>5.0710063474584066E-2</v>
      </c>
      <c r="P203" s="23">
        <f t="shared" si="180"/>
        <v>0</v>
      </c>
      <c r="Q203" s="7">
        <v>0.3</v>
      </c>
      <c r="R203" s="6">
        <f t="shared" si="181"/>
        <v>0.57755400000000001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>
        <v>1</v>
      </c>
      <c r="AD203" s="4"/>
      <c r="AE203" s="4"/>
      <c r="AF203" s="4"/>
      <c r="AG203" s="4"/>
      <c r="AH203" s="4"/>
      <c r="AI203" s="4">
        <v>1.5</v>
      </c>
      <c r="AJ203" s="4"/>
      <c r="AK203" s="4"/>
      <c r="AL203" s="4">
        <v>10</v>
      </c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4"/>
        <v>0</v>
      </c>
      <c r="BQ203" s="4">
        <f t="shared" si="194"/>
        <v>154.01439999999997</v>
      </c>
      <c r="BR203" s="4" t="str">
        <f t="shared" si="194"/>
        <v/>
      </c>
      <c r="BS203" s="4">
        <f t="shared" si="194"/>
        <v>0</v>
      </c>
      <c r="BT203" s="4">
        <f t="shared" si="194"/>
        <v>0</v>
      </c>
      <c r="BU203" s="4">
        <f t="shared" si="194"/>
        <v>0</v>
      </c>
      <c r="BV203" s="4" t="str">
        <f t="shared" si="194"/>
        <v/>
      </c>
      <c r="BW203" s="4">
        <f t="shared" si="194"/>
        <v>500</v>
      </c>
      <c r="BX203" s="4">
        <f t="shared" si="194"/>
        <v>0</v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>
        <f t="shared" si="193"/>
        <v>0</v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>
        <f t="shared" si="193"/>
        <v>0</v>
      </c>
      <c r="CP203" s="4" t="str">
        <f t="shared" si="193"/>
        <v/>
      </c>
      <c r="CQ203" s="4" t="str">
        <f t="shared" si="193"/>
        <v/>
      </c>
      <c r="CR203" s="4">
        <f t="shared" si="193"/>
        <v>0</v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1">
        <v>30100002</v>
      </c>
      <c r="B204" s="122"/>
      <c r="C204" s="76" t="s">
        <v>320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21" t="s">
        <v>321</v>
      </c>
      <c r="C205" s="76" t="s">
        <v>119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22"/>
      <c r="C206" s="76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20" t="s">
        <v>322</v>
      </c>
      <c r="C207" s="76" t="s">
        <v>323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1">
        <v>30200005</v>
      </c>
      <c r="B208" s="122"/>
      <c r="C208" s="76" t="s">
        <v>317</v>
      </c>
      <c r="D208" s="5">
        <v>298</v>
      </c>
      <c r="E208" s="22">
        <v>5.05</v>
      </c>
      <c r="F208" s="23">
        <f t="shared" si="174"/>
        <v>1504.8999999999999</v>
      </c>
      <c r="G208" s="23">
        <f>+'[2]1'!$L$100/2</f>
        <v>1436.4</v>
      </c>
      <c r="H208" s="23">
        <f t="shared" si="186"/>
        <v>13.700000000000001</v>
      </c>
      <c r="I208" s="23">
        <f t="shared" si="187"/>
        <v>0</v>
      </c>
      <c r="J208" s="23">
        <f t="shared" si="177"/>
        <v>1518.6</v>
      </c>
      <c r="K208" s="23">
        <f t="shared" si="178"/>
        <v>0.90214671407875691</v>
      </c>
      <c r="L208" s="23">
        <f t="shared" si="179"/>
        <v>0</v>
      </c>
      <c r="M208" s="10">
        <v>0.6</v>
      </c>
      <c r="N208" s="23">
        <f t="shared" si="188"/>
        <v>9.1115999999999993</v>
      </c>
      <c r="O208" s="23">
        <f t="shared" si="189"/>
        <v>-0.30214671407875693</v>
      </c>
      <c r="P208" s="23">
        <f t="shared" si="180"/>
        <v>0</v>
      </c>
      <c r="Q208" s="7">
        <v>1</v>
      </c>
      <c r="R208" s="6">
        <f t="shared" si="181"/>
        <v>1.5185999999999999</v>
      </c>
      <c r="S208" s="5"/>
      <c r="T208" s="5"/>
      <c r="U208" s="5"/>
      <c r="V208" s="5"/>
      <c r="W208" s="5"/>
      <c r="X208" s="5"/>
      <c r="Y208" s="5"/>
      <c r="Z208" s="5"/>
      <c r="AA208" s="5"/>
      <c r="AB208" s="4">
        <v>0.8</v>
      </c>
      <c r="AC208" s="4">
        <v>7.5</v>
      </c>
      <c r="AD208" s="4"/>
      <c r="AE208" s="4"/>
      <c r="AF208" s="4">
        <v>0.4</v>
      </c>
      <c r="AG208" s="4"/>
      <c r="AH208" s="4"/>
      <c r="AI208" s="4"/>
      <c r="AJ208" s="4"/>
      <c r="AK208" s="4"/>
      <c r="AL208" s="4"/>
      <c r="AM208" s="4">
        <v>5</v>
      </c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5.268010009219018E-2</v>
      </c>
      <c r="BQ208" s="4">
        <f t="shared" si="198"/>
        <v>831.35036496350347</v>
      </c>
      <c r="BR208" s="4" t="str">
        <f t="shared" si="198"/>
        <v/>
      </c>
      <c r="BS208" s="4">
        <f t="shared" si="197"/>
        <v>0</v>
      </c>
      <c r="BT208" s="4">
        <f t="shared" si="197"/>
        <v>4.3900083410158484</v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>
        <f t="shared" si="197"/>
        <v>0</v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>
        <f t="shared" si="197"/>
        <v>0</v>
      </c>
      <c r="CI208" s="4">
        <f t="shared" si="193"/>
        <v>0</v>
      </c>
      <c r="CJ208" s="4" t="str">
        <f t="shared" si="193"/>
        <v/>
      </c>
      <c r="CK208" s="4" t="str">
        <f t="shared" si="193"/>
        <v/>
      </c>
      <c r="CL208" s="4">
        <f t="shared" si="193"/>
        <v>0</v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0" t="s">
        <v>324</v>
      </c>
      <c r="C209" s="76" t="s">
        <v>325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2"/>
      <c r="C210" s="76" t="s">
        <v>201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>
        <v>1</v>
      </c>
      <c r="X210" s="5">
        <v>1</v>
      </c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>
        <f t="shared" si="197"/>
        <v>0</v>
      </c>
      <c r="CD210" s="4">
        <f t="shared" si="197"/>
        <v>0</v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79" t="s">
        <v>326</v>
      </c>
      <c r="C211" s="76" t="s">
        <v>323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120" t="s">
        <v>327</v>
      </c>
      <c r="C212" s="76" t="s">
        <v>317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2"/>
      <c r="C213" s="76" t="s">
        <v>323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20" t="s">
        <v>328</v>
      </c>
      <c r="C214" s="76" t="s">
        <v>317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2"/>
      <c r="C215" s="76" t="s">
        <v>323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0" t="s">
        <v>329</v>
      </c>
      <c r="C216" s="76" t="s">
        <v>296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21"/>
      <c r="C217" s="76" t="s">
        <v>309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21"/>
      <c r="C218" s="79" t="s">
        <v>289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2"/>
      <c r="C219" s="79" t="s">
        <v>203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0" t="s">
        <v>330</v>
      </c>
      <c r="C220" s="76" t="s">
        <v>119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5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>
        <v>5</v>
      </c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22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40" t="s">
        <v>331</v>
      </c>
      <c r="C222" s="76" t="s">
        <v>296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41"/>
      <c r="C223" s="76" t="s">
        <v>207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2"/>
      <c r="C224" s="76" t="s">
        <v>325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20" t="s">
        <v>332</v>
      </c>
      <c r="C225" s="38" t="s">
        <v>289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21"/>
      <c r="C226" s="38" t="s">
        <v>296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21"/>
      <c r="C227" s="38" t="s">
        <v>333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22"/>
      <c r="C228" s="38" t="s">
        <v>334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20" t="s">
        <v>335</v>
      </c>
      <c r="C229" s="38" t="s">
        <v>289</v>
      </c>
      <c r="D229" s="5"/>
      <c r="E229" s="53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21"/>
      <c r="C230" s="38" t="s">
        <v>296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1"/>
      <c r="C231" s="38" t="s">
        <v>333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22"/>
      <c r="C232" s="38" t="s">
        <v>334</v>
      </c>
      <c r="D232" s="5"/>
      <c r="E232" s="53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77" t="s">
        <v>336</v>
      </c>
      <c r="C233" s="38" t="s">
        <v>337</v>
      </c>
      <c r="D233" s="5">
        <v>81</v>
      </c>
      <c r="E233" s="53">
        <v>10</v>
      </c>
      <c r="F233" s="23">
        <f t="shared" si="200"/>
        <v>810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810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1.62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8.1000000000000003E-2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20" t="s">
        <v>338</v>
      </c>
      <c r="C234" s="79" t="s">
        <v>300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22"/>
      <c r="C235" s="76" t="s">
        <v>119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0" t="s">
        <v>339</v>
      </c>
      <c r="C236" s="76" t="s">
        <v>296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1"/>
      <c r="C237" s="76" t="s">
        <v>289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2"/>
      <c r="C238" s="76" t="s">
        <v>309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0" t="s">
        <v>340</v>
      </c>
      <c r="C239" s="76" t="s">
        <v>334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1"/>
      <c r="C240" s="76" t="s">
        <v>296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1"/>
      <c r="C241" s="76" t="s">
        <v>309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2"/>
      <c r="C242" s="76" t="s">
        <v>289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20" t="s">
        <v>341</v>
      </c>
      <c r="C243" s="76" t="s">
        <v>334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21"/>
      <c r="C244" s="76" t="s">
        <v>296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1"/>
      <c r="C245" s="76" t="s">
        <v>309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2"/>
      <c r="C246" s="76" t="s">
        <v>289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0" t="s">
        <v>342</v>
      </c>
      <c r="C247" s="76" t="s">
        <v>119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1"/>
      <c r="C248" s="76" t="s">
        <v>289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1"/>
      <c r="C249" s="76" t="s">
        <v>117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1"/>
      <c r="C250" s="76" t="s">
        <v>312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1"/>
      <c r="C251" s="76" t="s">
        <v>214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1"/>
      <c r="C252" s="76" t="s">
        <v>343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customHeight="1">
      <c r="A253" s="61">
        <v>30100023</v>
      </c>
      <c r="B253" s="121"/>
      <c r="C253" s="76" t="s">
        <v>309</v>
      </c>
      <c r="D253" s="5">
        <v>223</v>
      </c>
      <c r="E253" s="22">
        <v>5.08</v>
      </c>
      <c r="F253" s="23">
        <f t="shared" si="200"/>
        <v>1132.8399999999999</v>
      </c>
      <c r="G253" s="23">
        <f>+'[2]1'!$L$8/2</f>
        <v>1243.2</v>
      </c>
      <c r="H253" s="23">
        <f t="shared" si="207"/>
        <v>0</v>
      </c>
      <c r="I253" s="23">
        <f t="shared" si="208"/>
        <v>0</v>
      </c>
      <c r="J253" s="23">
        <f t="shared" si="201"/>
        <v>1132.8399999999999</v>
      </c>
      <c r="K253" s="23">
        <f t="shared" si="202"/>
        <v>0</v>
      </c>
      <c r="L253" s="23">
        <f t="shared" si="203"/>
        <v>0</v>
      </c>
      <c r="M253" s="10">
        <v>1</v>
      </c>
      <c r="N253" s="23">
        <f t="shared" si="209"/>
        <v>11.328399999999998</v>
      </c>
      <c r="O253" s="23">
        <f t="shared" si="210"/>
        <v>1</v>
      </c>
      <c r="P253" s="23">
        <f t="shared" si="204"/>
        <v>0</v>
      </c>
      <c r="Q253" s="7">
        <v>0.1</v>
      </c>
      <c r="R253" s="6">
        <f t="shared" si="205"/>
        <v>0.113284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>
        <f t="shared" si="213"/>
        <v>0</v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>
        <f t="shared" si="213"/>
        <v>0</v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>
        <f t="shared" si="213"/>
        <v>0</v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customHeight="1">
      <c r="A254" s="61">
        <v>30100027</v>
      </c>
      <c r="B254" s="122"/>
      <c r="C254" s="76" t="s">
        <v>296</v>
      </c>
      <c r="D254" s="5">
        <v>60</v>
      </c>
      <c r="E254" s="22">
        <v>5.08</v>
      </c>
      <c r="F254" s="23">
        <f t="shared" si="200"/>
        <v>304.8</v>
      </c>
      <c r="G254" s="23">
        <f>+'[2]1'!$L$6/2</f>
        <v>310.8</v>
      </c>
      <c r="H254" s="23">
        <f t="shared" si="207"/>
        <v>0</v>
      </c>
      <c r="I254" s="23">
        <f t="shared" si="208"/>
        <v>0</v>
      </c>
      <c r="J254" s="23">
        <f t="shared" si="201"/>
        <v>304.8</v>
      </c>
      <c r="K254" s="23">
        <f t="shared" si="202"/>
        <v>0</v>
      </c>
      <c r="L254" s="23">
        <f t="shared" si="203"/>
        <v>0</v>
      </c>
      <c r="M254" s="10">
        <v>1</v>
      </c>
      <c r="N254" s="23">
        <f t="shared" si="209"/>
        <v>3.048</v>
      </c>
      <c r="O254" s="23">
        <f t="shared" si="210"/>
        <v>1</v>
      </c>
      <c r="P254" s="23">
        <f t="shared" si="204"/>
        <v>0</v>
      </c>
      <c r="Q254" s="7">
        <v>0.1</v>
      </c>
      <c r="R254" s="6">
        <f t="shared" si="205"/>
        <v>3.0480000000000004E-2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>
        <f t="shared" si="213"/>
        <v>0</v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>
        <f t="shared" si="213"/>
        <v>0</v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>
        <f t="shared" si="213"/>
        <v>0</v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0" t="s">
        <v>344</v>
      </c>
      <c r="C255" s="29" t="s">
        <v>207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1"/>
      <c r="C256" s="76" t="s">
        <v>309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21"/>
      <c r="C257" s="29" t="s">
        <v>345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22"/>
      <c r="C258" s="29" t="s">
        <v>214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20" t="s">
        <v>346</v>
      </c>
      <c r="C259" s="29" t="s">
        <v>198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21"/>
      <c r="C260" s="29" t="s">
        <v>194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21"/>
      <c r="C261" s="29" t="s">
        <v>195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22"/>
      <c r="C262" s="29" t="s">
        <v>196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20" t="s">
        <v>197</v>
      </c>
      <c r="C263" s="29" t="s">
        <v>198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21"/>
      <c r="C264" s="29" t="s">
        <v>194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21"/>
      <c r="C265" s="29" t="s">
        <v>195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22"/>
      <c r="C266" s="29" t="s">
        <v>196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1">
        <v>30600009</v>
      </c>
      <c r="B267" s="120" t="s">
        <v>199</v>
      </c>
      <c r="C267" s="29" t="s">
        <v>200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customHeight="1">
      <c r="A268" s="61">
        <v>30600010</v>
      </c>
      <c r="B268" s="122"/>
      <c r="C268" s="29" t="s">
        <v>201</v>
      </c>
      <c r="D268" s="5">
        <v>3</v>
      </c>
      <c r="E268" s="22">
        <v>5.05</v>
      </c>
      <c r="F268" s="23">
        <f t="shared" si="200"/>
        <v>15.149999999999999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15.149999999999999</v>
      </c>
      <c r="K268" s="23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6.0599999999999994E-2</v>
      </c>
      <c r="O268" s="23">
        <f t="shared" si="210"/>
        <v>0.4</v>
      </c>
      <c r="P268" s="23">
        <f t="shared" si="204"/>
        <v>0</v>
      </c>
      <c r="Q268" s="2">
        <v>0.1</v>
      </c>
      <c r="R268" s="6">
        <f t="shared" si="205"/>
        <v>1.5149999999999999E-3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15"/>
        <v>0</v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>
        <f t="shared" si="215"/>
        <v>0</v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>
        <f t="shared" si="215"/>
        <v>0</v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customHeight="1">
      <c r="A269" s="61">
        <v>30400026</v>
      </c>
      <c r="B269" s="120" t="s">
        <v>202</v>
      </c>
      <c r="C269" s="29" t="s">
        <v>203</v>
      </c>
      <c r="D269" s="5">
        <v>17</v>
      </c>
      <c r="E269" s="22">
        <v>5.05</v>
      </c>
      <c r="F269" s="23">
        <f t="shared" si="200"/>
        <v>85.85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85.85</v>
      </c>
      <c r="K269" s="23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0.68679999999999997</v>
      </c>
      <c r="O269" s="23">
        <f t="shared" si="210"/>
        <v>0.8</v>
      </c>
      <c r="P269" s="23">
        <f t="shared" si="204"/>
        <v>0</v>
      </c>
      <c r="Q269" s="2">
        <v>0.1</v>
      </c>
      <c r="R269" s="6">
        <f t="shared" si="205"/>
        <v>8.5849999999999989E-3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15"/>
        <v>0</v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>
        <f t="shared" si="215"/>
        <v>0</v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>
        <f t="shared" si="215"/>
        <v>0</v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customHeight="1">
      <c r="A270" s="61">
        <v>30400027</v>
      </c>
      <c r="B270" s="121"/>
      <c r="C270" s="29" t="s">
        <v>204</v>
      </c>
      <c r="D270" s="5">
        <v>95</v>
      </c>
      <c r="E270" s="22">
        <v>5.05</v>
      </c>
      <c r="F270" s="23">
        <f t="shared" si="200"/>
        <v>479.75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479.75</v>
      </c>
      <c r="K270" s="23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3.8380000000000001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4.7975000000000004E-2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1">
        <v>30400028</v>
      </c>
      <c r="B271" s="122"/>
      <c r="C271" s="29" t="s">
        <v>205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1">
        <v>30400004</v>
      </c>
      <c r="B272" s="120" t="s">
        <v>206</v>
      </c>
      <c r="C272" s="29" t="s">
        <v>203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1">
        <v>30400003</v>
      </c>
      <c r="B273" s="121"/>
      <c r="C273" s="29" t="s">
        <v>207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1">
        <v>30400005</v>
      </c>
      <c r="B274" s="122"/>
      <c r="C274" s="29" t="s">
        <v>205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20" t="s">
        <v>208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21"/>
      <c r="C276" s="29" t="s">
        <v>210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22"/>
      <c r="C277" s="29" t="s">
        <v>211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1">
        <v>30100003</v>
      </c>
      <c r="B278" s="120" t="s">
        <v>212</v>
      </c>
      <c r="C278" s="29" t="s">
        <v>213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1">
        <v>30100004</v>
      </c>
      <c r="B279" s="121"/>
      <c r="C279" s="29" t="s">
        <v>214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1">
        <v>30100005</v>
      </c>
      <c r="B280" s="121"/>
      <c r="C280" s="29" t="s">
        <v>175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1">
        <v>30100006</v>
      </c>
      <c r="B281" s="122"/>
      <c r="C281" s="29" t="s">
        <v>215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20" t="s">
        <v>217</v>
      </c>
      <c r="C282" s="29" t="s">
        <v>219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21"/>
      <c r="C283" s="29" t="s">
        <v>221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21"/>
      <c r="C284" s="29" t="s">
        <v>137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22"/>
      <c r="C285" s="29" t="s">
        <v>215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20" t="s">
        <v>224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21"/>
      <c r="C287" s="29" t="s">
        <v>209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1">
        <v>30300003</v>
      </c>
      <c r="B288" s="122"/>
      <c r="C288" s="29" t="s">
        <v>125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0" t="s">
        <v>226</v>
      </c>
      <c r="C289" s="29" t="s">
        <v>151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2"/>
      <c r="C290" s="29" t="s">
        <v>127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0" t="s">
        <v>228</v>
      </c>
      <c r="C291" s="29" t="s">
        <v>125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1"/>
      <c r="C292" s="29" t="s">
        <v>112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1"/>
      <c r="C293" s="29" t="s">
        <v>151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2"/>
      <c r="C294" s="29" t="s">
        <v>231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347</v>
      </c>
      <c r="C295" s="30" t="s">
        <v>348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349</v>
      </c>
      <c r="C296" s="30" t="s">
        <v>350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351</v>
      </c>
      <c r="C297" s="30" t="s">
        <v>352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353</v>
      </c>
      <c r="C298" s="30" t="s">
        <v>354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241</v>
      </c>
      <c r="C299" s="30" t="s">
        <v>355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244</v>
      </c>
      <c r="C300" s="30" t="s">
        <v>355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246</v>
      </c>
      <c r="C301" s="30" t="s">
        <v>355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248</v>
      </c>
      <c r="C302" s="30" t="s">
        <v>250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252</v>
      </c>
      <c r="C303" s="30" t="s">
        <v>356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255</v>
      </c>
      <c r="C304" s="30" t="s">
        <v>356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78" t="s">
        <v>257</v>
      </c>
      <c r="C305" s="29" t="s">
        <v>259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78" t="s">
        <v>261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2173</v>
      </c>
      <c r="E307" s="43"/>
      <c r="F307" s="44">
        <f>SUM(F159:F306)</f>
        <v>11366.509999999998</v>
      </c>
      <c r="G307" s="44">
        <f t="shared" ref="G307:J307" si="233">SUM(G159:G306)</f>
        <v>10466.700000000001</v>
      </c>
      <c r="H307" s="44">
        <f t="shared" si="233"/>
        <v>26.950000000000003</v>
      </c>
      <c r="I307" s="44">
        <f t="shared" si="233"/>
        <v>5</v>
      </c>
      <c r="J307" s="44">
        <f t="shared" si="233"/>
        <v>11393.46</v>
      </c>
      <c r="K307" s="44">
        <f>IF(ISERROR(H307/J307*100),"0",(H307/J307*100))</f>
        <v>0.23653920758048919</v>
      </c>
      <c r="L307" s="44">
        <f>IF(ISERROR(I307/G307*100),"0",(I307/G307*100))</f>
        <v>4.7770548501437887E-2</v>
      </c>
      <c r="M307" s="45">
        <f>IF(ISERROR(N307/J307*100),"",(N307/J307*100))</f>
        <v>0.5318474809232665</v>
      </c>
      <c r="N307" s="44">
        <f>SUM(N159:N306)</f>
        <v>60.595829999999985</v>
      </c>
      <c r="O307" s="44">
        <f>IF(ISERROR(M307-K307-L307),"0",(M307-K307-L307))</f>
        <v>0.24753772484133943</v>
      </c>
      <c r="P307" s="44">
        <f>(S307+T307+U307+V307+W307+X307+Y307+Z307+AA307)/J307*1000</f>
        <v>0.17553930061631848</v>
      </c>
      <c r="Q307" s="46">
        <f>IF(ISERROR(R307/J307*1000),"",(R307/J307*1000))</f>
        <v>0.3308321177236766</v>
      </c>
      <c r="R307" s="44">
        <f>SUM(R159:R306)</f>
        <v>3.7693225000000004</v>
      </c>
      <c r="S307" s="44">
        <f t="shared" ref="S307:BO307" si="234">SUM(S159:S306)</f>
        <v>0</v>
      </c>
      <c r="T307" s="44">
        <f t="shared" si="234"/>
        <v>0</v>
      </c>
      <c r="U307" s="44">
        <f t="shared" si="234"/>
        <v>0</v>
      </c>
      <c r="V307" s="44">
        <f t="shared" si="234"/>
        <v>0</v>
      </c>
      <c r="W307" s="44">
        <f t="shared" si="234"/>
        <v>1</v>
      </c>
      <c r="X307" s="44">
        <f t="shared" si="234"/>
        <v>1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0.8</v>
      </c>
      <c r="AC307" s="44">
        <f t="shared" si="234"/>
        <v>9.25</v>
      </c>
      <c r="AD307" s="44">
        <f t="shared" si="234"/>
        <v>0</v>
      </c>
      <c r="AE307" s="44">
        <f t="shared" si="234"/>
        <v>0</v>
      </c>
      <c r="AF307" s="44">
        <f t="shared" si="234"/>
        <v>0.4</v>
      </c>
      <c r="AG307" s="44">
        <f t="shared" si="234"/>
        <v>0</v>
      </c>
      <c r="AH307" s="44">
        <f t="shared" si="234"/>
        <v>0</v>
      </c>
      <c r="AI307" s="44">
        <f t="shared" si="234"/>
        <v>1.5</v>
      </c>
      <c r="AJ307" s="44">
        <f t="shared" si="234"/>
        <v>0</v>
      </c>
      <c r="AK307" s="44">
        <f t="shared" si="234"/>
        <v>0</v>
      </c>
      <c r="AL307" s="44">
        <f t="shared" si="234"/>
        <v>10</v>
      </c>
      <c r="AM307" s="44">
        <f t="shared" si="234"/>
        <v>5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5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7.021572024652741E-3</v>
      </c>
      <c r="BQ307" s="47">
        <f>IF(ISERROR(AC307/$J$307*100),"",(AC307/$J$307*100))</f>
        <v>8.1186926535047305E-2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3.5107860123263705E-3</v>
      </c>
      <c r="BU307" s="47">
        <f t="shared" si="235"/>
        <v>0</v>
      </c>
      <c r="BV307" s="47">
        <f t="shared" si="235"/>
        <v>0</v>
      </c>
      <c r="BW307" s="47">
        <f t="shared" si="235"/>
        <v>1.3165447546223888E-2</v>
      </c>
      <c r="BX307" s="47">
        <f t="shared" si="235"/>
        <v>0</v>
      </c>
      <c r="BY307" s="47">
        <f t="shared" si="235"/>
        <v>0</v>
      </c>
      <c r="BZ307" s="47">
        <f t="shared" si="235"/>
        <v>8.7769650308159253E-2</v>
      </c>
      <c r="CA307" s="47">
        <f t="shared" si="235"/>
        <v>4.3884825154079626E-2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4.3884825154079626E-2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2017-03-01T01:16:28Z</dcterms:modified>
</cp:coreProperties>
</file>