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 activeTab="1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G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G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G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G166"/>
  <c r="G307" s="1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G77"/>
  <c r="DK77" s="1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G75"/>
  <c r="DK75" s="1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G74"/>
  <c r="DK74" s="1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G16"/>
  <c r="DK16" s="1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G14"/>
  <c r="DK14" s="1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G12"/>
  <c r="EF12"/>
  <c r="EE12"/>
  <c r="ED12"/>
  <c r="EC12"/>
  <c r="EB12"/>
  <c r="EA12"/>
  <c r="DZ12"/>
  <c r="DY12"/>
  <c r="DX12"/>
  <c r="DW12"/>
  <c r="DM12"/>
  <c r="DH12"/>
  <c r="DJ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I12"/>
  <c r="CH12"/>
  <c r="CG12"/>
  <c r="CF12"/>
  <c r="CE12"/>
  <c r="CD12"/>
  <c r="CC12"/>
  <c r="CB12"/>
  <c r="CA12"/>
  <c r="BZ12"/>
  <c r="BY12"/>
  <c r="BW12"/>
  <c r="BS12"/>
  <c r="AD12"/>
  <c r="AD152" s="1"/>
  <c r="I12"/>
  <c r="L12" s="1"/>
  <c r="H12"/>
  <c r="G12"/>
  <c r="DK12" s="1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G11"/>
  <c r="G152" s="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GC12"/>
  <c r="GD12"/>
  <c r="GE12"/>
  <c r="GF12"/>
  <c r="GG12"/>
  <c r="GH12"/>
  <c r="GI12"/>
  <c r="GJ12"/>
  <c r="GK12"/>
  <c r="GL12"/>
  <c r="GM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FT11"/>
  <c r="FU11"/>
  <c r="FX11"/>
  <c r="FZ11"/>
  <c r="GB11"/>
  <c r="K12"/>
  <c r="DP12"/>
  <c r="K13"/>
  <c r="DO13"/>
  <c r="DS13" s="1"/>
  <c r="FT13"/>
  <c r="FU13"/>
  <c r="FV13"/>
  <c r="FX13"/>
  <c r="FY13"/>
  <c r="FZ13"/>
  <c r="GB13"/>
  <c r="K14"/>
  <c r="DO14"/>
  <c r="DP14"/>
  <c r="FT14"/>
  <c r="FU14"/>
  <c r="FV14"/>
  <c r="FX14"/>
  <c r="FZ14"/>
  <c r="GB14"/>
  <c r="K15"/>
  <c r="DO15"/>
  <c r="DS15" s="1"/>
  <c r="FT15"/>
  <c r="FU15"/>
  <c r="FV15"/>
  <c r="FX15"/>
  <c r="FY15"/>
  <c r="FZ15"/>
  <c r="GB15"/>
  <c r="K16"/>
  <c r="DO16"/>
  <c r="DP16"/>
  <c r="FT16"/>
  <c r="FU16"/>
  <c r="FV16"/>
  <c r="FX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1"/>
  <c r="DP11" s="1"/>
  <c r="FV11" s="1"/>
  <c r="BR12"/>
  <c r="CJ12"/>
  <c r="EH12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P74"/>
  <c r="FT74"/>
  <c r="FU74"/>
  <c r="FV74"/>
  <c r="FX74"/>
  <c r="FZ74"/>
  <c r="GB74"/>
  <c r="K75"/>
  <c r="DO75"/>
  <c r="DP75"/>
  <c r="FT75"/>
  <c r="FU75"/>
  <c r="FV75"/>
  <c r="FX75"/>
  <c r="FZ75"/>
  <c r="GB75"/>
  <c r="K76"/>
  <c r="DO76"/>
  <c r="DS76" s="1"/>
  <c r="FT76"/>
  <c r="FU76"/>
  <c r="FV76"/>
  <c r="FX76"/>
  <c r="FY76"/>
  <c r="FZ76"/>
  <c r="GB76"/>
  <c r="K77"/>
  <c r="DO77"/>
  <c r="DP77"/>
  <c r="FT77"/>
  <c r="FU77"/>
  <c r="FV77"/>
  <c r="FX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FV12"/>
  <c r="DL12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77"/>
  <c r="FY77" s="1"/>
  <c r="DS75"/>
  <c r="FY75" s="1"/>
  <c r="DS74"/>
  <c r="FY74" s="1"/>
  <c r="EH152"/>
  <c r="DK152"/>
  <c r="DP152" s="1"/>
  <c r="DY156"/>
  <c r="DS68"/>
  <c r="FY68" s="1"/>
  <c r="DS16"/>
  <c r="FY16" s="1"/>
  <c r="DS14"/>
  <c r="FY14" s="1"/>
  <c r="GN12"/>
  <c r="DS11"/>
  <c r="FY11" s="1"/>
  <c r="FV152" l="1"/>
  <c r="GN152"/>
  <c r="N152"/>
  <c r="M152" s="1"/>
  <c r="BT4"/>
  <c r="R152"/>
  <c r="Q152" s="1"/>
  <c r="BX4"/>
  <c r="P152"/>
  <c r="K152"/>
  <c r="BR152"/>
  <c r="BP152"/>
  <c r="BQ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12"/>
  <c r="DL152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EE163" i="87" l="1"/>
  <c r="EE162"/>
  <c r="DV12"/>
  <c r="GB12" s="1"/>
  <c r="DT12"/>
  <c r="FZ12" s="1"/>
  <c r="DR12"/>
  <c r="FX12" s="1"/>
  <c r="FT12"/>
  <c r="DS4"/>
  <c r="FY4" s="1"/>
  <c r="FU4"/>
  <c r="DR152"/>
  <c r="FX4"/>
  <c r="DV152"/>
  <c r="GB4"/>
  <c r="O307"/>
  <c r="DO12"/>
  <c r="DN152"/>
  <c r="O152"/>
  <c r="ED163" l="1"/>
  <c r="ED162"/>
  <c r="ED161"/>
  <c r="EF161" s="1"/>
  <c r="ED157"/>
  <c r="EF157" s="1"/>
  <c r="DT152"/>
  <c r="FZ152" s="1"/>
  <c r="FT152"/>
  <c r="DS12"/>
  <c r="FY12" s="1"/>
  <c r="FU12"/>
  <c r="DU152"/>
  <c r="GA152" s="1"/>
  <c r="GB152"/>
  <c r="DQ152"/>
  <c r="FX152"/>
  <c r="DO152"/>
  <c r="FU152" s="1"/>
  <c r="EF162"/>
  <c r="EF163"/>
  <c r="DS152" l="1"/>
  <c r="FY152" s="1"/>
  <c r="FW152"/>
</calcChain>
</file>

<file path=xl/sharedStrings.xml><?xml version="1.0" encoding="utf-8"?>
<sst xmlns="http://schemas.openxmlformats.org/spreadsheetml/2006/main" count="1013" uniqueCount="356">
  <si>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</si>
  <si>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</si>
  <si>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</si>
  <si>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</si>
  <si>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</si>
  <si>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</si>
  <si>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</si>
  <si>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</si>
  <si>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</si>
  <si>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</si>
  <si>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</si>
  <si>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</si>
  <si>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</si>
  <si>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</si>
  <si>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</si>
  <si>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</si>
  <si>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</si>
  <si>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</si>
  <si>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</si>
  <si>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</si>
  <si>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</si>
  <si>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</si>
  <si>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</si>
  <si>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</si>
  <si>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</si>
  <si>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</si>
  <si>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</si>
  <si>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</si>
  <si>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</si>
  <si>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</si>
  <si>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</si>
  <si>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</si>
  <si>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</si>
  <si>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</si>
  <si>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</si>
  <si>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</si>
  <si>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</si>
  <si>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</si>
  <si>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</si>
  <si>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</si>
  <si>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</si>
  <si>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</si>
  <si>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</si>
  <si>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</si>
  <si>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</si>
  <si>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</si>
  <si>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</si>
  <si>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</si>
  <si>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</si>
  <si>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</si>
  <si>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</si>
  <si>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</si>
  <si>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</si>
  <si>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</si>
  <si>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</si>
  <si>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   填  不  良  率（%）</t>
    <phoneticPr fontId="1" type="noConversion"/>
  </si>
  <si>
    <t>包装产量（㎏）</t>
    <phoneticPr fontId="1" type="noConversion"/>
  </si>
  <si>
    <t>包装报废(kg)</t>
    <phoneticPr fontId="2" type="noConversion"/>
  </si>
  <si>
    <t>包  装  车  间   不   良   品   数   量(kg)</t>
    <phoneticPr fontId="2" type="noConversion"/>
  </si>
  <si>
    <t>充填A班废次品率统计</t>
    <phoneticPr fontId="2" type="noConversion"/>
  </si>
  <si>
    <t>充填A、B班废次品率汇总</t>
    <phoneticPr fontId="2" type="noConversion"/>
  </si>
  <si>
    <t>物料编码</t>
    <phoneticPr fontId="2" type="noConversion"/>
  </si>
  <si>
    <t>充填产量（kg）</t>
    <phoneticPr fontId="1" type="noConversion"/>
  </si>
  <si>
    <t>包装报废率(%)</t>
    <phoneticPr fontId="2" type="noConversion"/>
  </si>
  <si>
    <t>充填报废率%）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</si>
  <si>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</si>
  <si>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</si>
  <si>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 xml:space="preserve"> </t>
    <phoneticPr fontId="1" type="noConversion"/>
  </si>
  <si>
    <t>充填报废（kg）</t>
    <phoneticPr fontId="2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</si>
  <si>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</si>
  <si>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</si>
  <si>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</si>
  <si>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</si>
  <si>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</si>
  <si>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</si>
  <si>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</si>
  <si>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</si>
  <si>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</si>
  <si>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</si>
  <si>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</si>
  <si>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</si>
  <si>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</si>
  <si>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</si>
  <si>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</si>
  <si>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</si>
  <si>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</si>
  <si>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</si>
  <si>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</si>
  <si>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</si>
  <si>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</si>
  <si>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</si>
  <si>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</si>
  <si>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</si>
  <si>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</si>
  <si>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</si>
  <si>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</si>
  <si>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</si>
  <si>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</si>
  <si>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</si>
  <si>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</si>
  <si>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</si>
  <si>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</si>
  <si>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</si>
  <si>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</si>
  <si>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</si>
  <si>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</si>
  <si>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</si>
  <si>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</si>
  <si>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胶线</t>
    <phoneticPr fontId="2" type="noConversion"/>
  </si>
  <si>
    <t>21g芝士布丁果冻</t>
    <phoneticPr fontId="1" type="noConversion"/>
  </si>
  <si>
    <t>蓝莓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</si>
  <si>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</si>
  <si>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</si>
  <si>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</si>
  <si>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</si>
  <si>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</si>
  <si>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</si>
  <si>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</si>
  <si>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</si>
  <si>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</si>
  <si>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</si>
  <si>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</si>
  <si>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</si>
  <si>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</si>
  <si>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</si>
  <si>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</si>
  <si>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</si>
  <si>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</si>
  <si>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</si>
  <si>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</si>
  <si>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</si>
  <si>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</si>
  <si>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草莓</t>
    <phoneticPr fontId="2" type="noConversion"/>
  </si>
  <si>
    <t>30g钙铁锌果味果冻</t>
    <phoneticPr fontId="1" type="noConversion"/>
  </si>
  <si>
    <t>蔓越莓</t>
    <phoneticPr fontId="1" type="noConversion"/>
  </si>
  <si>
    <t>蔓越莓</t>
    <phoneticPr fontId="1" type="noConversion"/>
  </si>
  <si>
    <t>柠檬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</si>
  <si>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</si>
  <si>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</si>
  <si>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</si>
  <si>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</si>
  <si>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</si>
  <si>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</si>
  <si>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</si>
  <si>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</si>
  <si>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</si>
  <si>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</si>
  <si>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</si>
  <si>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</si>
  <si>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</si>
  <si>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</si>
  <si>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草莓</t>
    <phoneticPr fontId="1" type="noConversion"/>
  </si>
  <si>
    <t>香芋</t>
    <phoneticPr fontId="1" type="noConversion"/>
  </si>
  <si>
    <t>香芋</t>
    <phoneticPr fontId="1" type="noConversion"/>
  </si>
  <si>
    <t>椰子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</si>
  <si>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</si>
  <si>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</si>
  <si>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</si>
  <si>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</si>
  <si>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</si>
  <si>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</si>
  <si>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</si>
  <si>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</si>
  <si>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</si>
  <si>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</si>
  <si>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</si>
  <si>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</si>
  <si>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</si>
  <si>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</si>
  <si>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</si>
  <si>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</si>
  <si>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</si>
  <si>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</si>
  <si>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</si>
  <si>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</si>
  <si>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</si>
  <si>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</si>
  <si>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</si>
  <si>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</si>
  <si>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</si>
  <si>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</si>
  <si>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</si>
  <si>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</si>
  <si>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</si>
  <si>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</si>
  <si>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</si>
  <si>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</si>
  <si>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</si>
  <si>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</si>
  <si>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</si>
  <si>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</si>
  <si>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</si>
  <si>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</si>
  <si>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</si>
  <si>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</si>
  <si>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</si>
  <si>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92g布甸果冻</t>
    <phoneticPr fontId="1" type="noConversion"/>
  </si>
  <si>
    <t>荔枝</t>
    <phoneticPr fontId="1" type="noConversion"/>
  </si>
  <si>
    <t>荔枝</t>
    <phoneticPr fontId="1" type="noConversion"/>
  </si>
  <si>
    <t>135g法式布丁果冻（散装）</t>
    <phoneticPr fontId="1" type="noConversion"/>
  </si>
  <si>
    <t>135g法式布丁果冻（散装）</t>
    <phoneticPr fontId="1" type="noConversion"/>
  </si>
  <si>
    <t>红豆</t>
    <phoneticPr fontId="1" type="noConversion"/>
  </si>
  <si>
    <t>红豆</t>
    <phoneticPr fontId="1" type="noConversion"/>
  </si>
  <si>
    <t>花生核桃</t>
    <phoneticPr fontId="1" type="noConversion"/>
  </si>
  <si>
    <t>花生核桃</t>
    <phoneticPr fontId="1" type="noConversion"/>
  </si>
  <si>
    <t>鸡蛋</t>
    <phoneticPr fontId="1" type="noConversion"/>
  </si>
  <si>
    <t>鸡蛋</t>
    <phoneticPr fontId="1" type="noConversion"/>
  </si>
  <si>
    <t>135g法式布丁果冻（条码）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</si>
  <si>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</si>
  <si>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</si>
  <si>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冰糖葫芦风味饮料</t>
    <phoneticPr fontId="1" type="noConversion"/>
  </si>
  <si>
    <t>山楂</t>
    <phoneticPr fontId="1" type="noConversion"/>
  </si>
  <si>
    <t>山楂</t>
    <phoneticPr fontId="1" type="noConversion"/>
  </si>
  <si>
    <t>94小怪兽可吸果冻</t>
    <phoneticPr fontId="1" type="noConversion"/>
  </si>
  <si>
    <t>94小怪兽可吸果冻</t>
    <phoneticPr fontId="1" type="noConversion"/>
  </si>
  <si>
    <t>香蕉牛奶</t>
    <phoneticPr fontId="1" type="noConversion"/>
  </si>
  <si>
    <t>香蕉牛奶</t>
    <phoneticPr fontId="1" type="noConversion"/>
  </si>
  <si>
    <t>125g通天娃娃可吸果冻</t>
    <phoneticPr fontId="1" type="noConversion"/>
  </si>
  <si>
    <t>125g通天娃娃可吸果冻</t>
    <phoneticPr fontId="1" type="noConversion"/>
  </si>
  <si>
    <t>160g优酪果冻散装</t>
    <phoneticPr fontId="1" type="noConversion"/>
  </si>
  <si>
    <t>160g优酪果冻散装</t>
    <phoneticPr fontId="1" type="noConversion"/>
  </si>
  <si>
    <t>菠萝</t>
    <phoneticPr fontId="1" type="noConversion"/>
  </si>
  <si>
    <t>菠萝</t>
    <phoneticPr fontId="1" type="noConversion"/>
  </si>
  <si>
    <t>160g果肉粒布甸果冻散装</t>
    <phoneticPr fontId="1" type="noConversion"/>
  </si>
  <si>
    <t>160g果肉粒布甸果冻散装</t>
    <phoneticPr fontId="1" type="noConversion"/>
  </si>
  <si>
    <t>香橙</t>
    <phoneticPr fontId="1" type="noConversion"/>
  </si>
  <si>
    <t>香橙</t>
    <phoneticPr fontId="1" type="noConversion"/>
  </si>
  <si>
    <t>135g胶原蛋白果汁果冻</t>
    <phoneticPr fontId="1" type="noConversion"/>
  </si>
  <si>
    <t>135g胶原蛋白果汁果冻</t>
    <phoneticPr fontId="1" type="noConversion"/>
  </si>
  <si>
    <t>蜂蜜柚子</t>
    <phoneticPr fontId="1" type="noConversion"/>
  </si>
  <si>
    <t>蜂蜜柚子</t>
    <phoneticPr fontId="1" type="noConversion"/>
  </si>
  <si>
    <t>冰糖雪梨</t>
    <phoneticPr fontId="1" type="noConversion"/>
  </si>
  <si>
    <t>冰糖雪梨</t>
    <phoneticPr fontId="1" type="noConversion"/>
  </si>
  <si>
    <t>100g优酪果冻</t>
    <phoneticPr fontId="1" type="noConversion"/>
  </si>
  <si>
    <t>100g优酪果冻</t>
    <phoneticPr fontId="1" type="noConversion"/>
  </si>
  <si>
    <t>92g果肉粒布甸果冻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</si>
  <si>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</si>
  <si>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</si>
  <si>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</si>
  <si>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</si>
  <si>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</si>
  <si>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</si>
  <si>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</si>
  <si>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</si>
  <si>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</si>
  <si>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</si>
  <si>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</si>
  <si>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</si>
  <si>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</si>
  <si>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</si>
  <si>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</si>
  <si>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</si>
  <si>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</si>
  <si>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</si>
  <si>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</si>
  <si>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</si>
  <si>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</si>
  <si>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</si>
  <si>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</si>
  <si>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</si>
  <si>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</si>
  <si>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</si>
  <si>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</si>
  <si>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</si>
  <si>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</si>
  <si>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</si>
  <si>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</si>
  <si>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</si>
  <si>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</si>
  <si>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</si>
  <si>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</si>
  <si>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</si>
  <si>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</si>
  <si>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</si>
  <si>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</si>
  <si>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</si>
  <si>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</si>
  <si>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</si>
  <si>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</si>
  <si>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</si>
  <si>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</si>
  <si>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</si>
  <si>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</si>
  <si>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</si>
  <si>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</si>
  <si>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</si>
  <si>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</si>
  <si>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</si>
  <si>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</si>
  <si>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</si>
  <si>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</si>
  <si>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</si>
  <si>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</si>
  <si>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</si>
  <si>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</si>
  <si>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</si>
  <si>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</si>
  <si>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</si>
  <si>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</si>
  <si>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</si>
  <si>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</si>
  <si>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</si>
  <si>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</si>
  <si>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</si>
  <si>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</si>
  <si>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</si>
  <si>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</si>
  <si>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</si>
  <si>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</si>
  <si>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</si>
  <si>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</si>
  <si>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</si>
  <si>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</si>
  <si>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</si>
  <si>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</si>
  <si>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</si>
  <si>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</si>
  <si>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</si>
  <si>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</si>
  <si>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</si>
  <si>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</si>
  <si>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</si>
  <si>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</si>
  <si>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</si>
  <si>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</si>
  <si>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</si>
  <si>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</si>
  <si>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</si>
  <si>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</si>
  <si>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</si>
  <si>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含桔子果肉产品</t>
    <phoneticPr fontId="1" type="noConversion"/>
  </si>
  <si>
    <t>21g芝士布丁果冻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</si>
  <si>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</si>
  <si>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</si>
  <si>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</si>
  <si>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25g乳酸果冻</t>
    <phoneticPr fontId="2" type="noConversion"/>
  </si>
  <si>
    <t>其他</t>
    <phoneticPr fontId="1" type="noConversion"/>
  </si>
  <si>
    <t>合计</t>
    <phoneticPr fontId="1" type="noConversion"/>
  </si>
  <si>
    <t>香橙</t>
    <phoneticPr fontId="2" type="noConversion"/>
  </si>
  <si>
    <t>哈密瓜</t>
    <phoneticPr fontId="2" type="noConversion"/>
  </si>
  <si>
    <t>草莓</t>
    <phoneticPr fontId="2" type="noConversion"/>
  </si>
  <si>
    <t>60g吸吸果冻</t>
    <phoneticPr fontId="2" type="noConversion"/>
  </si>
  <si>
    <t>菠萝</t>
    <phoneticPr fontId="2" type="noConversion"/>
  </si>
  <si>
    <t>玉米</t>
    <phoneticPr fontId="2" type="noConversion"/>
  </si>
  <si>
    <t>酸奶</t>
    <phoneticPr fontId="2" type="noConversion"/>
  </si>
  <si>
    <t>红苹果</t>
    <phoneticPr fontId="2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</si>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</sst>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71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2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797;&#20214;%20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.14"/>
      <sheetName val="15"/>
      <sheetName val="16"/>
      <sheetName val="17"/>
      <sheetName val="18.20"/>
      <sheetName val="21"/>
      <sheetName val="22"/>
      <sheetName val="第三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52">
          <cell r="J152">
            <v>6237.5700000000006</v>
          </cell>
          <cell r="K152">
            <v>4.0079710528298673E-2</v>
          </cell>
          <cell r="L152">
            <v>0</v>
          </cell>
          <cell r="M152">
            <v>0.2789587130885906</v>
          </cell>
          <cell r="P152">
            <v>0</v>
          </cell>
          <cell r="Q152">
            <v>0.13292131390910242</v>
          </cell>
        </row>
        <row r="307">
          <cell r="J307">
            <v>6232.54</v>
          </cell>
          <cell r="K307">
            <v>4.0112057042554078E-2</v>
          </cell>
          <cell r="L307">
            <v>0</v>
          </cell>
          <cell r="M307">
            <v>0.27890137889207295</v>
          </cell>
          <cell r="P307">
            <v>0</v>
          </cell>
          <cell r="Q307">
            <v>0.13278647228898652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8">
          <cell r="L28">
            <v>2627</v>
          </cell>
        </row>
        <row r="29">
          <cell r="L29">
            <v>1050.8</v>
          </cell>
        </row>
        <row r="32">
          <cell r="L32">
            <v>2035.2</v>
          </cell>
        </row>
        <row r="33">
          <cell r="L33">
            <v>2035.2</v>
          </cell>
        </row>
        <row r="70">
          <cell r="L70">
            <v>1955.2</v>
          </cell>
        </row>
        <row r="72">
          <cell r="L72">
            <v>3910.4</v>
          </cell>
        </row>
        <row r="73">
          <cell r="L73">
            <v>1955.2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4"/>
      <c r="E2" s="87" t="s">
        <v>26</v>
      </c>
      <c r="F2" s="88" t="s">
        <v>27</v>
      </c>
      <c r="G2" s="89"/>
      <c r="H2" s="92" t="s">
        <v>28</v>
      </c>
      <c r="I2" s="93"/>
      <c r="J2" s="93"/>
      <c r="K2" s="93"/>
      <c r="L2" s="93"/>
      <c r="M2" s="93"/>
      <c r="N2" s="94"/>
    </row>
    <row r="3" spans="1:14" s="17" customFormat="1" ht="33.75" customHeight="1">
      <c r="A3" s="12" t="s">
        <v>29</v>
      </c>
      <c r="B3" s="15">
        <f>+'[1]22'!$J$152</f>
        <v>6237.5700000000006</v>
      </c>
      <c r="C3" s="15">
        <f>+'[1]22'!$J$307</f>
        <v>6232.54</v>
      </c>
      <c r="D3" s="85"/>
      <c r="E3" s="87"/>
      <c r="F3" s="90"/>
      <c r="G3" s="91"/>
      <c r="H3" s="56" t="s">
        <v>30</v>
      </c>
      <c r="I3" s="56" t="s">
        <v>31</v>
      </c>
      <c r="J3" s="95" t="s">
        <v>32</v>
      </c>
      <c r="K3" s="96"/>
      <c r="L3" s="56" t="s">
        <v>33</v>
      </c>
      <c r="M3" s="95" t="s">
        <v>34</v>
      </c>
      <c r="N3" s="96"/>
    </row>
    <row r="4" spans="1:14" s="17" customFormat="1" ht="33" customHeight="1">
      <c r="A4" s="13" t="s">
        <v>35</v>
      </c>
      <c r="B4" s="15">
        <f>+'[1]22'!$M$152</f>
        <v>0.2789587130885906</v>
      </c>
      <c r="C4" s="15">
        <f>+'[1]22'!$M$307</f>
        <v>0.27890137889207295</v>
      </c>
      <c r="D4" s="85"/>
      <c r="E4" s="76"/>
      <c r="F4" s="97"/>
      <c r="G4" s="98"/>
      <c r="H4" s="18"/>
      <c r="I4" s="18"/>
      <c r="J4" s="95"/>
      <c r="K4" s="96"/>
      <c r="L4" s="18"/>
      <c r="M4" s="95"/>
      <c r="N4" s="96"/>
    </row>
    <row r="5" spans="1:14" s="17" customFormat="1" ht="33" customHeight="1">
      <c r="A5" s="13" t="s">
        <v>31</v>
      </c>
      <c r="B5" s="15">
        <f>+'[1]22'!$K$152</f>
        <v>4.0079710528298673E-2</v>
      </c>
      <c r="C5" s="15">
        <f>+'[1]22'!$K$307</f>
        <v>4.0112057042554078E-2</v>
      </c>
      <c r="D5" s="85"/>
      <c r="E5" s="76"/>
      <c r="F5" s="97"/>
      <c r="G5" s="98"/>
      <c r="H5" s="18"/>
      <c r="I5" s="18"/>
      <c r="J5" s="95"/>
      <c r="K5" s="96"/>
      <c r="L5" s="18"/>
      <c r="M5" s="95"/>
      <c r="N5" s="96"/>
    </row>
    <row r="6" spans="1:14" s="17" customFormat="1" ht="33" customHeight="1">
      <c r="A6" s="13" t="s">
        <v>36</v>
      </c>
      <c r="B6" s="15">
        <f>+'[1]22'!$L$152</f>
        <v>0</v>
      </c>
      <c r="C6" s="15">
        <f>+'[1]22'!$L$307</f>
        <v>0</v>
      </c>
      <c r="D6" s="85"/>
      <c r="E6" s="76"/>
      <c r="F6" s="97"/>
      <c r="G6" s="98"/>
      <c r="H6" s="18"/>
      <c r="I6" s="18"/>
      <c r="J6" s="95"/>
      <c r="K6" s="96"/>
      <c r="L6" s="18"/>
      <c r="M6" s="95"/>
      <c r="N6" s="96"/>
    </row>
    <row r="7" spans="1:14" s="17" customFormat="1" ht="33" customHeight="1">
      <c r="A7" s="13" t="s">
        <v>37</v>
      </c>
      <c r="B7" s="15">
        <f>+B5+B6</f>
        <v>4.0079710528298673E-2</v>
      </c>
      <c r="C7" s="15">
        <f>+C5+C6</f>
        <v>4.0112057042554078E-2</v>
      </c>
      <c r="D7" s="85"/>
      <c r="E7" s="76"/>
      <c r="F7" s="97"/>
      <c r="G7" s="98"/>
      <c r="H7" s="18"/>
      <c r="I7" s="18"/>
      <c r="J7" s="95"/>
      <c r="K7" s="96"/>
      <c r="L7" s="18"/>
      <c r="M7" s="95"/>
      <c r="N7" s="96"/>
    </row>
    <row r="8" spans="1:14" s="17" customFormat="1" ht="33" customHeight="1">
      <c r="A8" s="13" t="s">
        <v>38</v>
      </c>
      <c r="B8" s="16">
        <f>+B7-B4</f>
        <v>-0.23887900256029193</v>
      </c>
      <c r="C8" s="16">
        <f>+C7-C4</f>
        <v>-0.23878932184951887</v>
      </c>
      <c r="D8" s="85"/>
      <c r="E8" s="76"/>
      <c r="F8" s="97"/>
      <c r="G8" s="98"/>
      <c r="H8" s="18"/>
      <c r="I8" s="19"/>
      <c r="J8" s="95"/>
      <c r="K8" s="96"/>
      <c r="L8" s="18"/>
      <c r="M8" s="95"/>
      <c r="N8" s="96"/>
    </row>
    <row r="9" spans="1:14" s="17" customFormat="1" ht="33" customHeight="1">
      <c r="A9" s="12" t="s">
        <v>39</v>
      </c>
      <c r="B9" s="16">
        <f>+'[1]22'!$Q$152</f>
        <v>0.13292131390910242</v>
      </c>
      <c r="C9" s="16">
        <f>+'[1]22'!$Q$307</f>
        <v>0.13278647228898652</v>
      </c>
      <c r="D9" s="85"/>
      <c r="E9" s="76"/>
      <c r="F9" s="97"/>
      <c r="G9" s="98"/>
      <c r="H9" s="18"/>
      <c r="I9" s="18"/>
      <c r="J9" s="95"/>
      <c r="K9" s="96"/>
      <c r="L9" s="18"/>
      <c r="M9" s="95"/>
      <c r="N9" s="96"/>
    </row>
    <row r="10" spans="1:14" s="17" customFormat="1" ht="33" customHeight="1">
      <c r="A10" s="12" t="s">
        <v>43</v>
      </c>
      <c r="B10" s="16">
        <f>+'[1]22'!$P$152</f>
        <v>0</v>
      </c>
      <c r="C10" s="16">
        <f>+'[1]22'!$P$307</f>
        <v>0</v>
      </c>
      <c r="D10" s="85"/>
      <c r="E10" s="76"/>
      <c r="F10" s="97"/>
      <c r="G10" s="98"/>
      <c r="H10" s="18"/>
      <c r="I10" s="18"/>
      <c r="J10" s="95"/>
      <c r="K10" s="96"/>
      <c r="L10" s="56"/>
      <c r="M10" s="95"/>
      <c r="N10" s="96"/>
    </row>
    <row r="11" spans="1:14" s="17" customFormat="1" ht="33" customHeight="1">
      <c r="A11" s="52"/>
      <c r="B11" s="52"/>
      <c r="C11" s="52"/>
      <c r="D11" s="85"/>
      <c r="E11" s="76"/>
      <c r="F11" s="97"/>
      <c r="G11" s="98"/>
      <c r="H11" s="18"/>
      <c r="I11" s="18"/>
      <c r="J11" s="95"/>
      <c r="K11" s="96"/>
      <c r="L11" s="56"/>
      <c r="M11" s="95"/>
      <c r="N11" s="96"/>
    </row>
    <row r="12" spans="1:14" s="17" customFormat="1" ht="33" customHeight="1">
      <c r="A12" s="12"/>
      <c r="B12" s="16"/>
      <c r="C12" s="16"/>
      <c r="D12" s="85"/>
      <c r="E12" s="76"/>
      <c r="F12" s="97"/>
      <c r="G12" s="98"/>
      <c r="H12" s="18"/>
      <c r="I12" s="18"/>
      <c r="J12" s="95"/>
      <c r="K12" s="96"/>
      <c r="L12" s="56"/>
      <c r="M12" s="95"/>
      <c r="N12" s="96"/>
    </row>
    <row r="13" spans="1:14" s="17" customFormat="1" ht="33" customHeight="1">
      <c r="A13" s="14"/>
      <c r="B13" s="16"/>
      <c r="C13" s="16"/>
      <c r="D13" s="85"/>
      <c r="E13" s="76"/>
      <c r="F13" s="97"/>
      <c r="G13" s="98"/>
      <c r="H13" s="18"/>
      <c r="I13" s="18"/>
      <c r="J13" s="95"/>
      <c r="K13" s="96"/>
      <c r="L13" s="56"/>
      <c r="M13" s="95"/>
      <c r="N13" s="96"/>
    </row>
    <row r="14" spans="1:14" s="17" customFormat="1" ht="33" customHeight="1">
      <c r="A14" s="14"/>
      <c r="B14" s="12"/>
      <c r="C14" s="12"/>
      <c r="D14" s="85"/>
      <c r="E14" s="19"/>
      <c r="F14" s="21" t="s">
        <v>12</v>
      </c>
      <c r="G14" s="21" t="s">
        <v>13</v>
      </c>
      <c r="H14" s="21" t="s">
        <v>45</v>
      </c>
      <c r="I14" s="21" t="s">
        <v>20</v>
      </c>
      <c r="J14" s="21" t="s">
        <v>44</v>
      </c>
      <c r="K14" s="21" t="s">
        <v>54</v>
      </c>
      <c r="L14" s="21" t="s">
        <v>21</v>
      </c>
      <c r="M14" s="21" t="s">
        <v>22</v>
      </c>
      <c r="N14" s="21" t="s">
        <v>40</v>
      </c>
    </row>
    <row r="15" spans="1:14" s="17" customFormat="1" ht="33" customHeight="1">
      <c r="A15" s="14"/>
      <c r="B15" s="12"/>
      <c r="C15" s="12"/>
      <c r="D15" s="85"/>
      <c r="E15" s="19" t="s">
        <v>41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3" customHeight="1">
      <c r="A16" s="13"/>
      <c r="B16" s="12"/>
      <c r="C16" s="12"/>
      <c r="D16" s="86"/>
      <c r="E16" s="19" t="s">
        <v>42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M6:N6"/>
    <mergeCell ref="F7:G7"/>
    <mergeCell ref="J11:K11"/>
    <mergeCell ref="F6:G6"/>
    <mergeCell ref="M10:N10"/>
    <mergeCell ref="M11:N11"/>
    <mergeCell ref="J7:K7"/>
    <mergeCell ref="J8:K8"/>
    <mergeCell ref="M9:N9"/>
    <mergeCell ref="M7:N7"/>
    <mergeCell ref="M12:N12"/>
    <mergeCell ref="F10:G10"/>
    <mergeCell ref="J10:K10"/>
    <mergeCell ref="F11:G11"/>
    <mergeCell ref="M8:N8"/>
    <mergeCell ref="F12:G12"/>
    <mergeCell ref="F13:G13"/>
    <mergeCell ref="J13:K13"/>
    <mergeCell ref="J12:K12"/>
    <mergeCell ref="F9:G9"/>
    <mergeCell ref="J9:K9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J6:K6"/>
    <mergeCell ref="F8:G8"/>
    <mergeCell ref="M5:N5"/>
    <mergeCell ref="M13:N13"/>
  </mergeCells>
  <phoneticPr fontId="1" type="noConversion"/>
  <conditionalFormatting sqref="F17:M18 F15:N16">
    <cfRule type="cellIs" dxfId="7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tabSelected="1" workbookViewId="0">
      <selection activeCell="B155" sqref="B155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4" t="s">
        <v>59</v>
      </c>
      <c r="B1" s="124"/>
      <c r="C1" s="124"/>
      <c r="D1" s="124"/>
      <c r="BN1" t="s">
        <v>67</v>
      </c>
      <c r="DE1" s="124" t="s">
        <v>60</v>
      </c>
      <c r="DF1" s="124"/>
      <c r="DG1" s="124"/>
      <c r="DH1" s="124"/>
      <c r="FR1" t="s">
        <v>67</v>
      </c>
    </row>
    <row r="2" spans="1:215" s="34" customFormat="1" ht="26.25" customHeight="1">
      <c r="A2" s="125" t="s">
        <v>61</v>
      </c>
      <c r="B2" s="109" t="s">
        <v>0</v>
      </c>
      <c r="C2" s="127" t="s">
        <v>1</v>
      </c>
      <c r="D2" s="129" t="s">
        <v>2</v>
      </c>
      <c r="E2" s="131" t="s">
        <v>3</v>
      </c>
      <c r="F2" s="118" t="s">
        <v>56</v>
      </c>
      <c r="G2" s="118" t="s">
        <v>62</v>
      </c>
      <c r="H2" s="120" t="s">
        <v>57</v>
      </c>
      <c r="I2" s="120" t="s">
        <v>68</v>
      </c>
      <c r="J2" s="120" t="s">
        <v>4</v>
      </c>
      <c r="K2" s="122" t="s">
        <v>63</v>
      </c>
      <c r="L2" s="134" t="s">
        <v>64</v>
      </c>
      <c r="M2" s="136" t="s">
        <v>5</v>
      </c>
      <c r="N2" s="138" t="s">
        <v>6</v>
      </c>
      <c r="O2" s="118" t="s">
        <v>7</v>
      </c>
      <c r="P2" s="134" t="s">
        <v>10</v>
      </c>
      <c r="Q2" s="140" t="s">
        <v>9</v>
      </c>
      <c r="R2" s="111" t="s">
        <v>8</v>
      </c>
      <c r="S2" s="113" t="s">
        <v>11</v>
      </c>
      <c r="T2" s="114"/>
      <c r="U2" s="114"/>
      <c r="V2" s="114"/>
      <c r="W2" s="114"/>
      <c r="X2" s="114"/>
      <c r="Y2" s="114"/>
      <c r="Z2" s="114"/>
      <c r="AA2" s="115"/>
      <c r="AB2" s="116" t="s">
        <v>58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6" t="s">
        <v>65</v>
      </c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33" t="s">
        <v>66</v>
      </c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 t="s">
        <v>55</v>
      </c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E2" s="125" t="s">
        <v>61</v>
      </c>
      <c r="DF2" s="109" t="s">
        <v>0</v>
      </c>
      <c r="DG2" s="127" t="s">
        <v>1</v>
      </c>
      <c r="DH2" s="129" t="s">
        <v>2</v>
      </c>
      <c r="DI2" s="118" t="s">
        <v>3</v>
      </c>
      <c r="DJ2" s="118" t="s">
        <v>56</v>
      </c>
      <c r="DK2" s="118" t="s">
        <v>62</v>
      </c>
      <c r="DL2" s="120" t="s">
        <v>57</v>
      </c>
      <c r="DM2" s="120" t="s">
        <v>68</v>
      </c>
      <c r="DN2" s="120" t="s">
        <v>4</v>
      </c>
      <c r="DO2" s="122" t="s">
        <v>63</v>
      </c>
      <c r="DP2" s="134" t="s">
        <v>64</v>
      </c>
      <c r="DQ2" s="136" t="s">
        <v>5</v>
      </c>
      <c r="DR2" s="138" t="s">
        <v>6</v>
      </c>
      <c r="DS2" s="118" t="s">
        <v>7</v>
      </c>
      <c r="DT2" s="134" t="s">
        <v>10</v>
      </c>
      <c r="DU2" s="140" t="s">
        <v>9</v>
      </c>
      <c r="DV2" s="111" t="s">
        <v>8</v>
      </c>
      <c r="DW2" s="113" t="s">
        <v>11</v>
      </c>
      <c r="DX2" s="114"/>
      <c r="DY2" s="114"/>
      <c r="DZ2" s="114"/>
      <c r="EA2" s="114"/>
      <c r="EB2" s="114"/>
      <c r="EC2" s="114"/>
      <c r="ED2" s="114"/>
      <c r="EE2" s="115"/>
      <c r="EF2" s="116" t="s">
        <v>58</v>
      </c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6" t="s">
        <v>65</v>
      </c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33" t="s">
        <v>66</v>
      </c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 t="s">
        <v>55</v>
      </c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</row>
    <row r="3" spans="1:215" s="34" customFormat="1" ht="36" customHeight="1">
      <c r="A3" s="126"/>
      <c r="B3" s="110"/>
      <c r="C3" s="128"/>
      <c r="D3" s="130"/>
      <c r="E3" s="132"/>
      <c r="F3" s="119"/>
      <c r="G3" s="119"/>
      <c r="H3" s="121"/>
      <c r="I3" s="121"/>
      <c r="J3" s="121"/>
      <c r="K3" s="123"/>
      <c r="L3" s="135"/>
      <c r="M3" s="137"/>
      <c r="N3" s="139"/>
      <c r="O3" s="119"/>
      <c r="P3" s="135"/>
      <c r="Q3" s="141"/>
      <c r="R3" s="112"/>
      <c r="S3" s="35" t="s">
        <v>12</v>
      </c>
      <c r="T3" s="35" t="s">
        <v>13</v>
      </c>
      <c r="U3" s="35" t="s">
        <v>69</v>
      </c>
      <c r="V3" s="35" t="s">
        <v>70</v>
      </c>
      <c r="W3" s="35" t="s">
        <v>71</v>
      </c>
      <c r="X3" s="35" t="s">
        <v>72</v>
      </c>
      <c r="Y3" s="35" t="s">
        <v>73</v>
      </c>
      <c r="Z3" s="35" t="s">
        <v>74</v>
      </c>
      <c r="AA3" s="35" t="s">
        <v>75</v>
      </c>
      <c r="AB3" s="36" t="s">
        <v>76</v>
      </c>
      <c r="AC3" s="25" t="s">
        <v>77</v>
      </c>
      <c r="AD3" s="25" t="s">
        <v>78</v>
      </c>
      <c r="AE3" s="25" t="s">
        <v>79</v>
      </c>
      <c r="AF3" s="36" t="s">
        <v>80</v>
      </c>
      <c r="AG3" s="25" t="s">
        <v>81</v>
      </c>
      <c r="AH3" s="25" t="s">
        <v>82</v>
      </c>
      <c r="AI3" s="36" t="s">
        <v>83</v>
      </c>
      <c r="AJ3" s="36" t="s">
        <v>84</v>
      </c>
      <c r="AK3" s="36" t="s">
        <v>85</v>
      </c>
      <c r="AL3" s="26" t="s">
        <v>86</v>
      </c>
      <c r="AM3" s="25" t="s">
        <v>87</v>
      </c>
      <c r="AN3" s="25" t="s">
        <v>88</v>
      </c>
      <c r="AO3" s="25" t="s">
        <v>89</v>
      </c>
      <c r="AP3" s="36" t="s">
        <v>90</v>
      </c>
      <c r="AQ3" s="37" t="s">
        <v>91</v>
      </c>
      <c r="AR3" s="36" t="s">
        <v>92</v>
      </c>
      <c r="AS3" s="36" t="s">
        <v>93</v>
      </c>
      <c r="AT3" s="36" t="s">
        <v>94</v>
      </c>
      <c r="AU3" s="36" t="s">
        <v>95</v>
      </c>
      <c r="AV3" s="25" t="s">
        <v>96</v>
      </c>
      <c r="AW3" s="25" t="s">
        <v>97</v>
      </c>
      <c r="AX3" s="25" t="s">
        <v>98</v>
      </c>
      <c r="AY3" s="25" t="s">
        <v>99</v>
      </c>
      <c r="AZ3" s="25" t="s">
        <v>100</v>
      </c>
      <c r="BA3" s="25" t="s">
        <v>101</v>
      </c>
      <c r="BB3" s="27" t="s">
        <v>77</v>
      </c>
      <c r="BC3" s="38" t="s">
        <v>78</v>
      </c>
      <c r="BD3" s="38" t="s">
        <v>79</v>
      </c>
      <c r="BE3" s="38" t="s">
        <v>102</v>
      </c>
      <c r="BF3" s="38" t="s">
        <v>88</v>
      </c>
      <c r="BG3" s="38" t="s">
        <v>80</v>
      </c>
      <c r="BH3" s="38" t="s">
        <v>82</v>
      </c>
      <c r="BI3" s="38" t="s">
        <v>103</v>
      </c>
      <c r="BJ3" s="38" t="s">
        <v>84</v>
      </c>
      <c r="BK3" s="38" t="s">
        <v>104</v>
      </c>
      <c r="BL3" s="38" t="s">
        <v>105</v>
      </c>
      <c r="BM3" s="38" t="s">
        <v>81</v>
      </c>
      <c r="BN3" s="38" t="s">
        <v>106</v>
      </c>
      <c r="BO3" s="38" t="s">
        <v>107</v>
      </c>
      <c r="BP3" s="36" t="s">
        <v>76</v>
      </c>
      <c r="BQ3" s="25" t="s">
        <v>77</v>
      </c>
      <c r="BR3" s="25" t="s">
        <v>78</v>
      </c>
      <c r="BS3" s="25" t="s">
        <v>79</v>
      </c>
      <c r="BT3" s="36" t="s">
        <v>80</v>
      </c>
      <c r="BU3" s="25" t="s">
        <v>81</v>
      </c>
      <c r="BV3" s="25" t="s">
        <v>82</v>
      </c>
      <c r="BW3" s="36" t="s">
        <v>83</v>
      </c>
      <c r="BX3" s="36" t="s">
        <v>84</v>
      </c>
      <c r="BY3" s="36" t="s">
        <v>85</v>
      </c>
      <c r="BZ3" s="26" t="s">
        <v>86</v>
      </c>
      <c r="CA3" s="25" t="s">
        <v>87</v>
      </c>
      <c r="CB3" s="25" t="s">
        <v>88</v>
      </c>
      <c r="CC3" s="25" t="s">
        <v>89</v>
      </c>
      <c r="CD3" s="36" t="s">
        <v>90</v>
      </c>
      <c r="CE3" s="37" t="s">
        <v>91</v>
      </c>
      <c r="CF3" s="36" t="s">
        <v>92</v>
      </c>
      <c r="CG3" s="36" t="s">
        <v>93</v>
      </c>
      <c r="CH3" s="36" t="s">
        <v>94</v>
      </c>
      <c r="CI3" s="36" t="s">
        <v>95</v>
      </c>
      <c r="CJ3" s="25" t="s">
        <v>96</v>
      </c>
      <c r="CK3" s="25" t="s">
        <v>97</v>
      </c>
      <c r="CL3" s="25" t="s">
        <v>98</v>
      </c>
      <c r="CM3" s="25" t="s">
        <v>99</v>
      </c>
      <c r="CN3" s="25" t="s">
        <v>100</v>
      </c>
      <c r="CO3" s="25" t="s">
        <v>101</v>
      </c>
      <c r="CP3" s="27" t="s">
        <v>77</v>
      </c>
      <c r="CQ3" s="38" t="s">
        <v>78</v>
      </c>
      <c r="CR3" s="38" t="s">
        <v>79</v>
      </c>
      <c r="CS3" s="38" t="s">
        <v>102</v>
      </c>
      <c r="CT3" s="38" t="s">
        <v>88</v>
      </c>
      <c r="CU3" s="38" t="s">
        <v>80</v>
      </c>
      <c r="CV3" s="38" t="s">
        <v>82</v>
      </c>
      <c r="CW3" s="38" t="s">
        <v>103</v>
      </c>
      <c r="CX3" s="38" t="s">
        <v>84</v>
      </c>
      <c r="CY3" s="38" t="s">
        <v>104</v>
      </c>
      <c r="CZ3" s="38" t="s">
        <v>105</v>
      </c>
      <c r="DA3" s="38" t="s">
        <v>81</v>
      </c>
      <c r="DB3" s="38" t="s">
        <v>106</v>
      </c>
      <c r="DC3" s="38" t="s">
        <v>107</v>
      </c>
      <c r="DE3" s="126"/>
      <c r="DF3" s="110"/>
      <c r="DG3" s="128"/>
      <c r="DH3" s="130"/>
      <c r="DI3" s="119"/>
      <c r="DJ3" s="119"/>
      <c r="DK3" s="119"/>
      <c r="DL3" s="121"/>
      <c r="DM3" s="121"/>
      <c r="DN3" s="121"/>
      <c r="DO3" s="123"/>
      <c r="DP3" s="135"/>
      <c r="DQ3" s="137"/>
      <c r="DR3" s="139"/>
      <c r="DS3" s="119"/>
      <c r="DT3" s="135"/>
      <c r="DU3" s="141"/>
      <c r="DV3" s="112"/>
      <c r="DW3" s="35" t="s">
        <v>12</v>
      </c>
      <c r="DX3" s="35" t="s">
        <v>13</v>
      </c>
      <c r="DY3" s="35" t="s">
        <v>69</v>
      </c>
      <c r="DZ3" s="35" t="s">
        <v>70</v>
      </c>
      <c r="EA3" s="35" t="s">
        <v>71</v>
      </c>
      <c r="EB3" s="35" t="s">
        <v>108</v>
      </c>
      <c r="EC3" s="35" t="s">
        <v>73</v>
      </c>
      <c r="ED3" s="35" t="s">
        <v>74</v>
      </c>
      <c r="EE3" s="35" t="s">
        <v>75</v>
      </c>
      <c r="EF3" s="36" t="s">
        <v>76</v>
      </c>
      <c r="EG3" s="25" t="s">
        <v>77</v>
      </c>
      <c r="EH3" s="25" t="s">
        <v>78</v>
      </c>
      <c r="EI3" s="25" t="s">
        <v>79</v>
      </c>
      <c r="EJ3" s="36" t="s">
        <v>80</v>
      </c>
      <c r="EK3" s="25" t="s">
        <v>81</v>
      </c>
      <c r="EL3" s="25" t="s">
        <v>82</v>
      </c>
      <c r="EM3" s="36" t="s">
        <v>83</v>
      </c>
      <c r="EN3" s="36" t="s">
        <v>84</v>
      </c>
      <c r="EO3" s="36" t="s">
        <v>85</v>
      </c>
      <c r="EP3" s="26" t="s">
        <v>86</v>
      </c>
      <c r="EQ3" s="25" t="s">
        <v>87</v>
      </c>
      <c r="ER3" s="25" t="s">
        <v>88</v>
      </c>
      <c r="ES3" s="25" t="s">
        <v>89</v>
      </c>
      <c r="ET3" s="36" t="s">
        <v>90</v>
      </c>
      <c r="EU3" s="37" t="s">
        <v>91</v>
      </c>
      <c r="EV3" s="36" t="s">
        <v>92</v>
      </c>
      <c r="EW3" s="36" t="s">
        <v>93</v>
      </c>
      <c r="EX3" s="36" t="s">
        <v>94</v>
      </c>
      <c r="EY3" s="36" t="s">
        <v>95</v>
      </c>
      <c r="EZ3" s="25" t="s">
        <v>96</v>
      </c>
      <c r="FA3" s="25" t="s">
        <v>97</v>
      </c>
      <c r="FB3" s="25" t="s">
        <v>98</v>
      </c>
      <c r="FC3" s="25" t="s">
        <v>99</v>
      </c>
      <c r="FD3" s="25" t="s">
        <v>100</v>
      </c>
      <c r="FE3" s="25" t="s">
        <v>101</v>
      </c>
      <c r="FF3" s="27" t="s">
        <v>77</v>
      </c>
      <c r="FG3" s="38" t="s">
        <v>78</v>
      </c>
      <c r="FH3" s="38" t="s">
        <v>79</v>
      </c>
      <c r="FI3" s="38" t="s">
        <v>102</v>
      </c>
      <c r="FJ3" s="38" t="s">
        <v>88</v>
      </c>
      <c r="FK3" s="38" t="s">
        <v>80</v>
      </c>
      <c r="FL3" s="38" t="s">
        <v>82</v>
      </c>
      <c r="FM3" s="38" t="s">
        <v>103</v>
      </c>
      <c r="FN3" s="38" t="s">
        <v>84</v>
      </c>
      <c r="FO3" s="38" t="s">
        <v>104</v>
      </c>
      <c r="FP3" s="38" t="s">
        <v>105</v>
      </c>
      <c r="FQ3" s="38" t="s">
        <v>81</v>
      </c>
      <c r="FR3" s="38" t="s">
        <v>106</v>
      </c>
      <c r="FS3" s="38" t="s">
        <v>93</v>
      </c>
      <c r="FT3" s="36" t="s">
        <v>76</v>
      </c>
      <c r="FU3" s="25" t="s">
        <v>77</v>
      </c>
      <c r="FV3" s="25" t="s">
        <v>78</v>
      </c>
      <c r="FW3" s="25" t="s">
        <v>79</v>
      </c>
      <c r="FX3" s="36" t="s">
        <v>80</v>
      </c>
      <c r="FY3" s="25" t="s">
        <v>81</v>
      </c>
      <c r="FZ3" s="25" t="s">
        <v>82</v>
      </c>
      <c r="GA3" s="36" t="s">
        <v>83</v>
      </c>
      <c r="GB3" s="36" t="s">
        <v>84</v>
      </c>
      <c r="GC3" s="36" t="s">
        <v>85</v>
      </c>
      <c r="GD3" s="26" t="s">
        <v>86</v>
      </c>
      <c r="GE3" s="25" t="s">
        <v>87</v>
      </c>
      <c r="GF3" s="25" t="s">
        <v>88</v>
      </c>
      <c r="GG3" s="25" t="s">
        <v>89</v>
      </c>
      <c r="GH3" s="36" t="s">
        <v>90</v>
      </c>
      <c r="GI3" s="37" t="s">
        <v>91</v>
      </c>
      <c r="GJ3" s="36" t="s">
        <v>92</v>
      </c>
      <c r="GK3" s="36" t="s">
        <v>93</v>
      </c>
      <c r="GL3" s="36" t="s">
        <v>94</v>
      </c>
      <c r="GM3" s="36" t="s">
        <v>95</v>
      </c>
      <c r="GN3" s="25" t="s">
        <v>96</v>
      </c>
      <c r="GO3" s="25" t="s">
        <v>97</v>
      </c>
      <c r="GP3" s="25" t="s">
        <v>98</v>
      </c>
      <c r="GQ3" s="25" t="s">
        <v>99</v>
      </c>
      <c r="GR3" s="25" t="s">
        <v>100</v>
      </c>
      <c r="GS3" s="25" t="s">
        <v>101</v>
      </c>
      <c r="GT3" s="27" t="s">
        <v>77</v>
      </c>
      <c r="GU3" s="38" t="s">
        <v>78</v>
      </c>
      <c r="GV3" s="38" t="s">
        <v>79</v>
      </c>
      <c r="GW3" s="38" t="s">
        <v>102</v>
      </c>
      <c r="GX3" s="38" t="s">
        <v>88</v>
      </c>
      <c r="GY3" s="38" t="s">
        <v>80</v>
      </c>
      <c r="GZ3" s="38" t="s">
        <v>82</v>
      </c>
      <c r="HA3" s="38" t="s">
        <v>103</v>
      </c>
      <c r="HB3" s="38" t="s">
        <v>84</v>
      </c>
      <c r="HC3" s="38" t="s">
        <v>104</v>
      </c>
      <c r="HD3" s="38" t="s">
        <v>105</v>
      </c>
      <c r="HE3" s="38" t="s">
        <v>81</v>
      </c>
      <c r="HF3" s="38" t="s">
        <v>106</v>
      </c>
      <c r="HG3" s="38" t="s">
        <v>93</v>
      </c>
    </row>
    <row r="4" spans="1:215" s="34" customFormat="1" ht="15.75" hidden="1" customHeight="1">
      <c r="A4" s="62">
        <v>30501005</v>
      </c>
      <c r="B4" s="109" t="s">
        <v>109</v>
      </c>
      <c r="C4" s="77" t="s">
        <v>111</v>
      </c>
      <c r="D4" s="78"/>
      <c r="E4" s="63">
        <v>5.03</v>
      </c>
      <c r="F4" s="23">
        <f t="shared" ref="F4:F67" si="0">E4*D4</f>
        <v>0</v>
      </c>
      <c r="G4" s="79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9" t="s">
        <v>109</v>
      </c>
      <c r="DG4" s="77" t="s">
        <v>111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2">
        <v>30501006</v>
      </c>
      <c r="B5" s="110"/>
      <c r="C5" s="77" t="s">
        <v>112</v>
      </c>
      <c r="D5" s="78"/>
      <c r="E5" s="63">
        <v>5.03</v>
      </c>
      <c r="F5" s="23">
        <f t="shared" si="0"/>
        <v>0</v>
      </c>
      <c r="G5" s="79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0"/>
      <c r="DG5" s="77" t="s">
        <v>112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99" t="s">
        <v>113</v>
      </c>
      <c r="C6" s="28" t="s">
        <v>114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99" t="s">
        <v>115</v>
      </c>
      <c r="DG6" s="28" t="s">
        <v>114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00"/>
      <c r="C7" s="28" t="s">
        <v>116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0"/>
      <c r="DG7" s="28" t="s">
        <v>116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00"/>
      <c r="C8" s="28" t="s">
        <v>117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0"/>
      <c r="DG8" s="28" t="s">
        <v>117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00"/>
      <c r="C9" s="28" t="s">
        <v>118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0"/>
      <c r="DG9" s="28" t="s">
        <v>118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01"/>
      <c r="C10" s="28" t="s">
        <v>119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1"/>
      <c r="DG10" s="28" t="s">
        <v>119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customHeight="1">
      <c r="A11" s="62">
        <v>30100016</v>
      </c>
      <c r="B11" s="99" t="s">
        <v>120</v>
      </c>
      <c r="C11" s="28" t="s">
        <v>121</v>
      </c>
      <c r="D11" s="5">
        <v>178</v>
      </c>
      <c r="E11" s="22">
        <v>5.03</v>
      </c>
      <c r="F11" s="23">
        <f t="shared" si="0"/>
        <v>895.34</v>
      </c>
      <c r="G11" s="23">
        <f>+'[2]22'!$L$33/2</f>
        <v>1017.6</v>
      </c>
      <c r="H11" s="23">
        <f t="shared" si="1"/>
        <v>0.3</v>
      </c>
      <c r="I11" s="23">
        <f t="shared" si="2"/>
        <v>0</v>
      </c>
      <c r="J11" s="23">
        <f t="shared" si="3"/>
        <v>895.64</v>
      </c>
      <c r="K11" s="23">
        <f t="shared" si="4"/>
        <v>3.3495600911080343E-2</v>
      </c>
      <c r="L11" s="23">
        <f t="shared" si="5"/>
        <v>0</v>
      </c>
      <c r="M11" s="10">
        <v>0.3</v>
      </c>
      <c r="N11" s="23">
        <f t="shared" si="6"/>
        <v>2.6869200000000002</v>
      </c>
      <c r="O11" s="23">
        <f t="shared" si="7"/>
        <v>0.26650439908891965</v>
      </c>
      <c r="P11" s="23">
        <f t="shared" si="8"/>
        <v>0</v>
      </c>
      <c r="Q11" s="7">
        <v>0.05</v>
      </c>
      <c r="R11" s="6">
        <f t="shared" si="9"/>
        <v>4.4782000000000002E-2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>
        <v>0.3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>
        <f t="shared" si="10"/>
        <v>0</v>
      </c>
      <c r="BQ11" s="4">
        <f t="shared" si="10"/>
        <v>0</v>
      </c>
      <c r="BR11" s="4" t="str">
        <f t="shared" si="10"/>
        <v/>
      </c>
      <c r="BS11" s="4">
        <f t="shared" si="10"/>
        <v>0</v>
      </c>
      <c r="BT11" s="4">
        <f t="shared" si="10"/>
        <v>0</v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>
        <f t="shared" si="10"/>
        <v>0</v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>
        <f t="shared" si="11"/>
        <v>0</v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99" t="s">
        <v>120</v>
      </c>
      <c r="DG11" s="28" t="s">
        <v>121</v>
      </c>
      <c r="DH11" s="5">
        <f t="shared" si="13"/>
        <v>355</v>
      </c>
      <c r="DI11" s="24">
        <v>5.03</v>
      </c>
      <c r="DJ11" s="23">
        <f t="shared" si="14"/>
        <v>1785.65</v>
      </c>
      <c r="DK11" s="23">
        <f t="shared" si="15"/>
        <v>2035.2</v>
      </c>
      <c r="DL11" s="23">
        <f t="shared" si="16"/>
        <v>0.6</v>
      </c>
      <c r="DM11" s="23">
        <f t="shared" si="17"/>
        <v>0</v>
      </c>
      <c r="DN11" s="23">
        <f t="shared" si="18"/>
        <v>1786.25</v>
      </c>
      <c r="DO11" s="23">
        <f t="shared" si="19"/>
        <v>3.358992302309307E-2</v>
      </c>
      <c r="DP11" s="23">
        <f t="shared" si="20"/>
        <v>0</v>
      </c>
      <c r="DQ11" s="10">
        <v>0.3</v>
      </c>
      <c r="DR11" s="23">
        <f t="shared" si="21"/>
        <v>5.3587499999999997</v>
      </c>
      <c r="DS11" s="23">
        <f t="shared" si="22"/>
        <v>0.26641007697690694</v>
      </c>
      <c r="DT11" s="23">
        <f t="shared" si="23"/>
        <v>0</v>
      </c>
      <c r="DU11" s="7">
        <v>0.05</v>
      </c>
      <c r="DV11" s="6">
        <f t="shared" si="24"/>
        <v>8.9312500000000003E-2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0.6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>
        <f t="shared" si="29"/>
        <v>0</v>
      </c>
      <c r="FU11" s="4">
        <f t="shared" si="29"/>
        <v>0</v>
      </c>
      <c r="FV11" s="4" t="str">
        <f t="shared" si="29"/>
        <v/>
      </c>
      <c r="FW11" s="4">
        <f t="shared" si="29"/>
        <v>0</v>
      </c>
      <c r="FX11" s="4">
        <f t="shared" si="29"/>
        <v>0</v>
      </c>
      <c r="FY11" s="4">
        <f t="shared" si="29"/>
        <v>0</v>
      </c>
      <c r="FZ11" s="4" t="str">
        <f t="shared" si="29"/>
        <v/>
      </c>
      <c r="GA11" s="4">
        <f t="shared" si="29"/>
        <v>0</v>
      </c>
      <c r="GB11" s="4">
        <f t="shared" si="29"/>
        <v>0</v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>
        <f t="shared" si="30"/>
        <v>0</v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customHeight="1">
      <c r="A12" s="62">
        <v>30100017</v>
      </c>
      <c r="B12" s="100"/>
      <c r="C12" s="28" t="s">
        <v>123</v>
      </c>
      <c r="D12" s="5">
        <v>186</v>
      </c>
      <c r="E12" s="22">
        <v>5.03</v>
      </c>
      <c r="F12" s="23">
        <f t="shared" si="0"/>
        <v>935.58</v>
      </c>
      <c r="G12" s="23">
        <f>+'[2]22'!$L$32/2</f>
        <v>1017.6</v>
      </c>
      <c r="H12" s="23">
        <f t="shared" si="1"/>
        <v>1.2</v>
      </c>
      <c r="I12" s="23">
        <f t="shared" si="2"/>
        <v>0</v>
      </c>
      <c r="J12" s="23">
        <f t="shared" si="3"/>
        <v>936.78000000000009</v>
      </c>
      <c r="K12" s="23">
        <f t="shared" si="4"/>
        <v>0.1280983795554986</v>
      </c>
      <c r="L12" s="23">
        <f t="shared" si="5"/>
        <v>0</v>
      </c>
      <c r="M12" s="10">
        <v>0.3</v>
      </c>
      <c r="N12" s="23">
        <f t="shared" si="6"/>
        <v>2.8103400000000001</v>
      </c>
      <c r="O12" s="23">
        <f t="shared" si="7"/>
        <v>0.17190162044450139</v>
      </c>
      <c r="P12" s="23">
        <f t="shared" si="8"/>
        <v>0</v>
      </c>
      <c r="Q12" s="7">
        <v>0.05</v>
      </c>
      <c r="R12" s="6">
        <f t="shared" si="9"/>
        <v>4.6839000000000006E-2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>
        <f>2.4/2</f>
        <v>1.2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f t="shared" si="10"/>
        <v>0</v>
      </c>
      <c r="BQ12" s="4">
        <f t="shared" si="10"/>
        <v>0</v>
      </c>
      <c r="BR12" s="4" t="str">
        <f t="shared" si="10"/>
        <v/>
      </c>
      <c r="BS12" s="4">
        <f t="shared" si="10"/>
        <v>0</v>
      </c>
      <c r="BT12" s="4">
        <f t="shared" si="10"/>
        <v>0</v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>
        <f t="shared" si="10"/>
        <v>0</v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>
        <f t="shared" si="11"/>
        <v>0</v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0"/>
      <c r="DG12" s="28" t="s">
        <v>123</v>
      </c>
      <c r="DH12" s="5">
        <f t="shared" si="13"/>
        <v>373</v>
      </c>
      <c r="DI12" s="24">
        <v>5.03</v>
      </c>
      <c r="DJ12" s="23">
        <f t="shared" si="14"/>
        <v>1876.19</v>
      </c>
      <c r="DK12" s="23">
        <f t="shared" si="15"/>
        <v>2035.2</v>
      </c>
      <c r="DL12" s="23">
        <f t="shared" si="16"/>
        <v>2.4</v>
      </c>
      <c r="DM12" s="23">
        <f t="shared" si="17"/>
        <v>0</v>
      </c>
      <c r="DN12" s="23">
        <f t="shared" si="18"/>
        <v>1878.5900000000001</v>
      </c>
      <c r="DO12" s="23">
        <f t="shared" si="19"/>
        <v>0.12775539101134362</v>
      </c>
      <c r="DP12" s="23">
        <f t="shared" si="20"/>
        <v>0</v>
      </c>
      <c r="DQ12" s="10">
        <v>0.3</v>
      </c>
      <c r="DR12" s="23">
        <f t="shared" si="21"/>
        <v>5.6357699999999999</v>
      </c>
      <c r="DS12" s="23">
        <f t="shared" si="22"/>
        <v>0.17224460898865637</v>
      </c>
      <c r="DT12" s="23">
        <f t="shared" si="23"/>
        <v>0</v>
      </c>
      <c r="DU12" s="7">
        <v>0.05</v>
      </c>
      <c r="DV12" s="6">
        <f t="shared" si="24"/>
        <v>9.3929500000000013E-2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2.4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>
        <f t="shared" si="29"/>
        <v>0</v>
      </c>
      <c r="FU12" s="4">
        <f t="shared" si="29"/>
        <v>0</v>
      </c>
      <c r="FV12" s="4" t="str">
        <f t="shared" si="29"/>
        <v/>
      </c>
      <c r="FW12" s="4">
        <f t="shared" si="29"/>
        <v>0</v>
      </c>
      <c r="FX12" s="4">
        <f t="shared" si="29"/>
        <v>0</v>
      </c>
      <c r="FY12" s="4">
        <f t="shared" si="29"/>
        <v>0</v>
      </c>
      <c r="FZ12" s="4" t="str">
        <f t="shared" si="29"/>
        <v/>
      </c>
      <c r="GA12" s="4">
        <f t="shared" si="29"/>
        <v>0</v>
      </c>
      <c r="GB12" s="4">
        <f t="shared" si="29"/>
        <v>0</v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>
        <f t="shared" si="30"/>
        <v>0</v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01"/>
      <c r="C13" s="28" t="s">
        <v>125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1"/>
      <c r="DG13" s="28" t="s">
        <v>125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customHeight="1">
      <c r="A14" s="62">
        <v>30100031</v>
      </c>
      <c r="B14" s="105" t="s">
        <v>126</v>
      </c>
      <c r="C14" s="28" t="s">
        <v>119</v>
      </c>
      <c r="D14" s="5">
        <v>100</v>
      </c>
      <c r="E14" s="22">
        <v>5.03</v>
      </c>
      <c r="F14" s="23">
        <f t="shared" si="0"/>
        <v>503</v>
      </c>
      <c r="G14" s="23">
        <f>+'[2]22'!$L$29/2</f>
        <v>525.4</v>
      </c>
      <c r="H14" s="23">
        <f t="shared" si="1"/>
        <v>0.4</v>
      </c>
      <c r="I14" s="23">
        <f t="shared" si="2"/>
        <v>0</v>
      </c>
      <c r="J14" s="23">
        <f t="shared" si="3"/>
        <v>503.4</v>
      </c>
      <c r="K14" s="23">
        <f t="shared" si="4"/>
        <v>7.9459674215335729E-2</v>
      </c>
      <c r="L14" s="23">
        <f t="shared" si="5"/>
        <v>0</v>
      </c>
      <c r="M14" s="10">
        <v>0.35</v>
      </c>
      <c r="N14" s="23">
        <f t="shared" si="6"/>
        <v>1.7618999999999998</v>
      </c>
      <c r="O14" s="23">
        <f t="shared" si="7"/>
        <v>0.27054032578466425</v>
      </c>
      <c r="P14" s="23">
        <f t="shared" si="8"/>
        <v>0</v>
      </c>
      <c r="Q14" s="7">
        <v>0.3</v>
      </c>
      <c r="R14" s="6">
        <f t="shared" si="9"/>
        <v>0.15101999999999999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>
        <v>0.4</v>
      </c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>
        <f t="shared" si="10"/>
        <v>0</v>
      </c>
      <c r="BR14" s="4" t="str">
        <f t="shared" si="10"/>
        <v/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>
        <f t="shared" si="12"/>
        <v>0</v>
      </c>
      <c r="DB14" s="4" t="str">
        <f t="shared" si="12"/>
        <v/>
      </c>
      <c r="DC14" s="4" t="str">
        <f t="shared" si="12"/>
        <v/>
      </c>
      <c r="DE14" s="68">
        <v>30100031</v>
      </c>
      <c r="DF14" s="105" t="s">
        <v>126</v>
      </c>
      <c r="DG14" s="28" t="s">
        <v>119</v>
      </c>
      <c r="DH14" s="5">
        <f t="shared" si="13"/>
        <v>199</v>
      </c>
      <c r="DI14" s="24">
        <v>5.03</v>
      </c>
      <c r="DJ14" s="23">
        <f t="shared" si="14"/>
        <v>1000.97</v>
      </c>
      <c r="DK14" s="23">
        <f t="shared" si="15"/>
        <v>1050.8</v>
      </c>
      <c r="DL14" s="23">
        <f t="shared" si="16"/>
        <v>0.8</v>
      </c>
      <c r="DM14" s="23">
        <f t="shared" si="17"/>
        <v>0</v>
      </c>
      <c r="DN14" s="23">
        <f t="shared" si="18"/>
        <v>1001.77</v>
      </c>
      <c r="DO14" s="23">
        <f t="shared" si="19"/>
        <v>7.9858650189165187E-2</v>
      </c>
      <c r="DP14" s="23">
        <f t="shared" si="20"/>
        <v>0</v>
      </c>
      <c r="DQ14" s="10">
        <v>0.35</v>
      </c>
      <c r="DR14" s="23">
        <f t="shared" si="21"/>
        <v>3.5061949999999995</v>
      </c>
      <c r="DS14" s="23">
        <f t="shared" si="22"/>
        <v>0.27014134981083482</v>
      </c>
      <c r="DT14" s="23">
        <f t="shared" si="23"/>
        <v>0</v>
      </c>
      <c r="DU14" s="7">
        <v>0.3</v>
      </c>
      <c r="DV14" s="6">
        <f t="shared" si="24"/>
        <v>0.30053099999999999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0.8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>
        <f t="shared" si="29"/>
        <v>0</v>
      </c>
      <c r="FU14" s="4">
        <f t="shared" si="29"/>
        <v>0</v>
      </c>
      <c r="FV14" s="4" t="str">
        <f t="shared" si="29"/>
        <v/>
      </c>
      <c r="FW14" s="4">
        <f t="shared" si="29"/>
        <v>0</v>
      </c>
      <c r="FX14" s="4">
        <f t="shared" si="29"/>
        <v>0</v>
      </c>
      <c r="FY14" s="4">
        <f t="shared" si="29"/>
        <v>0</v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>
        <f t="shared" si="31"/>
        <v>0</v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05"/>
      <c r="C15" s="28" t="s">
        <v>127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5"/>
      <c r="DG15" s="28" t="s">
        <v>127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customHeight="1">
      <c r="A16" s="62">
        <v>30100062</v>
      </c>
      <c r="B16" s="105"/>
      <c r="C16" s="28" t="s">
        <v>128</v>
      </c>
      <c r="D16" s="5">
        <v>195</v>
      </c>
      <c r="E16" s="22">
        <v>5.03</v>
      </c>
      <c r="F16" s="23">
        <f t="shared" si="0"/>
        <v>980.85</v>
      </c>
      <c r="G16" s="23">
        <f>+'[2]22'!$L$28/2</f>
        <v>1313.5</v>
      </c>
      <c r="H16" s="23">
        <f t="shared" si="1"/>
        <v>0.6</v>
      </c>
      <c r="I16" s="23">
        <f t="shared" si="2"/>
        <v>0</v>
      </c>
      <c r="J16" s="23">
        <f t="shared" si="3"/>
        <v>981.45</v>
      </c>
      <c r="K16" s="23">
        <f t="shared" si="4"/>
        <v>6.1134036374751642E-2</v>
      </c>
      <c r="L16" s="23">
        <f t="shared" si="5"/>
        <v>0</v>
      </c>
      <c r="M16" s="10">
        <v>0.35</v>
      </c>
      <c r="N16" s="23">
        <f t="shared" si="6"/>
        <v>3.4350749999999999</v>
      </c>
      <c r="O16" s="23">
        <f t="shared" si="7"/>
        <v>0.28886596362524836</v>
      </c>
      <c r="P16" s="23">
        <f t="shared" si="8"/>
        <v>0</v>
      </c>
      <c r="Q16" s="7">
        <v>0.3</v>
      </c>
      <c r="R16" s="6">
        <f t="shared" si="9"/>
        <v>0.294435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>
        <v>0.6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10"/>
        <v>0</v>
      </c>
      <c r="BQ16" s="4">
        <f t="shared" si="10"/>
        <v>981.44999999999993</v>
      </c>
      <c r="BR16" s="4" t="str">
        <f t="shared" si="10"/>
        <v/>
      </c>
      <c r="BS16" s="4">
        <f t="shared" si="10"/>
        <v>0</v>
      </c>
      <c r="BT16" s="4">
        <f t="shared" si="10"/>
        <v>0</v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>
        <f t="shared" si="10"/>
        <v>0</v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>
        <f t="shared" si="11"/>
        <v>0</v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5"/>
      <c r="DG16" s="28" t="s">
        <v>128</v>
      </c>
      <c r="DH16" s="5">
        <f t="shared" si="13"/>
        <v>390</v>
      </c>
      <c r="DI16" s="24">
        <v>5.03</v>
      </c>
      <c r="DJ16" s="23">
        <f t="shared" si="14"/>
        <v>1961.7</v>
      </c>
      <c r="DK16" s="23">
        <f t="shared" si="15"/>
        <v>2627</v>
      </c>
      <c r="DL16" s="23">
        <f t="shared" si="16"/>
        <v>1.2</v>
      </c>
      <c r="DM16" s="23">
        <f t="shared" si="17"/>
        <v>0</v>
      </c>
      <c r="DN16" s="23">
        <f t="shared" si="18"/>
        <v>1962.9</v>
      </c>
      <c r="DO16" s="23">
        <f t="shared" si="19"/>
        <v>6.1134036374751642E-2</v>
      </c>
      <c r="DP16" s="23">
        <f t="shared" si="20"/>
        <v>0</v>
      </c>
      <c r="DQ16" s="10">
        <v>0.35</v>
      </c>
      <c r="DR16" s="23">
        <f t="shared" si="21"/>
        <v>6.8701499999999998</v>
      </c>
      <c r="DS16" s="23">
        <f t="shared" si="22"/>
        <v>0.28886596362524836</v>
      </c>
      <c r="DT16" s="23">
        <f t="shared" si="23"/>
        <v>0</v>
      </c>
      <c r="DU16" s="7">
        <v>0.3</v>
      </c>
      <c r="DV16" s="6">
        <f t="shared" si="24"/>
        <v>0.58887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1.2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>
        <f t="shared" si="29"/>
        <v>0</v>
      </c>
      <c r="FU16" s="4">
        <f t="shared" si="29"/>
        <v>1962.8999999999999</v>
      </c>
      <c r="FV16" s="4" t="str">
        <f t="shared" si="29"/>
        <v/>
      </c>
      <c r="FW16" s="4">
        <f t="shared" si="29"/>
        <v>0</v>
      </c>
      <c r="FX16" s="4">
        <f t="shared" si="29"/>
        <v>0</v>
      </c>
      <c r="FY16" s="4">
        <f t="shared" si="29"/>
        <v>0</v>
      </c>
      <c r="FZ16" s="4" t="str">
        <f t="shared" si="29"/>
        <v/>
      </c>
      <c r="GA16" s="4">
        <f t="shared" si="29"/>
        <v>0</v>
      </c>
      <c r="GB16" s="4">
        <f t="shared" si="29"/>
        <v>0</v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>
        <f t="shared" si="30"/>
        <v>0</v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05"/>
      <c r="C17" s="28" t="s">
        <v>129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5"/>
      <c r="DG17" s="28" t="s">
        <v>129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99" t="s">
        <v>130</v>
      </c>
      <c r="C18" s="28" t="s">
        <v>129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99" t="s">
        <v>130</v>
      </c>
      <c r="DG18" s="28" t="s">
        <v>129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00"/>
      <c r="C19" s="28" t="s">
        <v>131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0"/>
      <c r="DG19" s="28" t="s">
        <v>131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01"/>
      <c r="C20" s="28" t="s">
        <v>132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01"/>
      <c r="DG20" s="28" t="s">
        <v>132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99" t="s">
        <v>133</v>
      </c>
      <c r="C21" s="28" t="s">
        <v>135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99" t="s">
        <v>133</v>
      </c>
      <c r="DG21" s="28" t="s">
        <v>135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00"/>
      <c r="C22" s="28" t="s">
        <v>137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00"/>
      <c r="DG22" s="28" t="s">
        <v>137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00"/>
      <c r="C23" s="28" t="s">
        <v>138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00"/>
      <c r="DG23" s="28" t="s">
        <v>138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01"/>
      <c r="C24" s="28" t="s">
        <v>139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01"/>
      <c r="DG24" s="28" t="s">
        <v>139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2" t="s">
        <v>140</v>
      </c>
      <c r="C25" s="28" t="s">
        <v>141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2" t="s">
        <v>140</v>
      </c>
      <c r="DG25" s="28" t="s">
        <v>141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05" t="s">
        <v>142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05" t="s">
        <v>142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05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05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06" t="s">
        <v>143</v>
      </c>
      <c r="C28" s="28" t="s">
        <v>144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06" t="s">
        <v>143</v>
      </c>
      <c r="DG28" s="28" t="s">
        <v>144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07"/>
      <c r="C29" s="28" t="s">
        <v>132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07"/>
      <c r="DG29" s="28" t="s">
        <v>132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07"/>
      <c r="C30" s="28" t="s">
        <v>131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07"/>
      <c r="DG30" s="28" t="s">
        <v>131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08"/>
      <c r="C31" s="28" t="s">
        <v>129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08"/>
      <c r="DG31" s="28" t="s">
        <v>129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99" t="s">
        <v>145</v>
      </c>
      <c r="C32" s="28" t="s">
        <v>118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99" t="s">
        <v>145</v>
      </c>
      <c r="DG32" s="28" t="s">
        <v>118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00"/>
      <c r="C33" s="28" t="s">
        <v>146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00"/>
      <c r="DG33" s="28" t="s">
        <v>146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00"/>
      <c r="C34" s="28" t="s">
        <v>131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00"/>
      <c r="DG34" s="28" t="s">
        <v>131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01"/>
      <c r="C35" s="28" t="s">
        <v>147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01"/>
      <c r="DG35" s="28" t="s">
        <v>147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99" t="s">
        <v>148</v>
      </c>
      <c r="C36" s="28" t="s">
        <v>149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99" t="s">
        <v>148</v>
      </c>
      <c r="DG36" s="28" t="s">
        <v>149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00"/>
      <c r="C37" s="28" t="s">
        <v>125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00"/>
      <c r="DG37" s="28" t="s">
        <v>125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00"/>
      <c r="C38" s="28" t="s">
        <v>151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00"/>
      <c r="DG38" s="28" t="s">
        <v>151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00"/>
      <c r="C39" s="28" t="s">
        <v>153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00"/>
      <c r="DG39" s="28" t="s">
        <v>153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01"/>
      <c r="C40" s="28" t="s">
        <v>155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01"/>
      <c r="DG40" s="28" t="s">
        <v>155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99" t="s">
        <v>156</v>
      </c>
      <c r="C41" s="28" t="s">
        <v>127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99" t="s">
        <v>156</v>
      </c>
      <c r="DG41" s="28" t="s">
        <v>127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01"/>
      <c r="C42" s="28" t="s">
        <v>157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01"/>
      <c r="DG42" s="28" t="s">
        <v>157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0" t="s">
        <v>158</v>
      </c>
      <c r="C43" s="28" t="s">
        <v>160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0" t="s">
        <v>158</v>
      </c>
      <c r="DG43" s="28" t="s">
        <v>160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99" t="s">
        <v>161</v>
      </c>
      <c r="C44" s="28" t="s">
        <v>162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99" t="s">
        <v>161</v>
      </c>
      <c r="DG44" s="28" t="s">
        <v>162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00"/>
      <c r="C45" s="28" t="s">
        <v>129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00"/>
      <c r="DG45" s="28" t="s">
        <v>129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99" t="s">
        <v>163</v>
      </c>
      <c r="C46" s="28" t="s">
        <v>129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99" t="s">
        <v>163</v>
      </c>
      <c r="DG46" s="28" t="s">
        <v>129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01"/>
      <c r="C47" s="28" t="s">
        <v>127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1"/>
      <c r="DG47" s="28" t="s">
        <v>127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0" t="s">
        <v>164</v>
      </c>
      <c r="C48" s="28" t="s">
        <v>147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0" t="s">
        <v>164</v>
      </c>
      <c r="DG48" s="28" t="s">
        <v>147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01"/>
      <c r="C49" s="28" t="s">
        <v>165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1"/>
      <c r="DG49" s="28" t="s">
        <v>165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0" t="s">
        <v>166</v>
      </c>
      <c r="C50" s="28" t="s">
        <v>167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0" t="s">
        <v>166</v>
      </c>
      <c r="DG50" s="28" t="s">
        <v>167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1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1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99" t="s">
        <v>168</v>
      </c>
      <c r="C52" s="28" t="s">
        <v>169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99" t="s">
        <v>168</v>
      </c>
      <c r="DG52" s="28" t="s">
        <v>169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01"/>
      <c r="C53" s="28" t="s">
        <v>162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1"/>
      <c r="DG53" s="28" t="s">
        <v>162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99" t="s">
        <v>170</v>
      </c>
      <c r="C54" s="28" t="s">
        <v>171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99" t="s">
        <v>170</v>
      </c>
      <c r="DG54" s="28" t="s">
        <v>171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01"/>
      <c r="C55" s="28" t="s">
        <v>173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1"/>
      <c r="DG55" s="28" t="s">
        <v>173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2" t="s">
        <v>174</v>
      </c>
      <c r="C56" s="28" t="s">
        <v>169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2" t="s">
        <v>174</v>
      </c>
      <c r="DG56" s="28" t="s">
        <v>169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99" t="s">
        <v>175</v>
      </c>
      <c r="C57" s="28" t="s">
        <v>162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99" t="s">
        <v>175</v>
      </c>
      <c r="DG57" s="28" t="s">
        <v>162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01"/>
      <c r="C58" s="28" t="s">
        <v>169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1"/>
      <c r="DG58" s="28" t="s">
        <v>169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99" t="s">
        <v>176</v>
      </c>
      <c r="C59" s="28" t="s">
        <v>162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99" t="s">
        <v>176</v>
      </c>
      <c r="DG59" s="28" t="s">
        <v>162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1"/>
      <c r="C60" s="28" t="s">
        <v>169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1"/>
      <c r="DG60" s="28" t="s">
        <v>169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99" t="s">
        <v>177</v>
      </c>
      <c r="C61" s="28" t="s">
        <v>127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99" t="s">
        <v>177</v>
      </c>
      <c r="DG61" s="28" t="s">
        <v>127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00"/>
      <c r="C62" s="28" t="s">
        <v>147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0"/>
      <c r="DG62" s="28" t="s">
        <v>147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00"/>
      <c r="C63" s="82" t="s">
        <v>132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0"/>
      <c r="DG63" s="82" t="s">
        <v>132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1"/>
      <c r="C64" s="82" t="s">
        <v>179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1"/>
      <c r="DG64" s="82" t="s">
        <v>179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99" t="s">
        <v>180</v>
      </c>
      <c r="C65" s="28" t="s">
        <v>167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99" t="s">
        <v>180</v>
      </c>
      <c r="DG65" s="28" t="s">
        <v>167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1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1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02" t="s">
        <v>181</v>
      </c>
      <c r="C67" s="28" t="s">
        <v>127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2" t="s">
        <v>181</v>
      </c>
      <c r="DG67" s="28" t="s">
        <v>127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3"/>
      <c r="C68" s="28" t="s">
        <v>151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3"/>
      <c r="DG68" s="28" t="s">
        <v>151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4"/>
      <c r="C69" s="28" t="s">
        <v>171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4"/>
      <c r="DG69" s="28" t="s">
        <v>171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99" t="s">
        <v>182</v>
      </c>
      <c r="C70" s="39" t="s">
        <v>132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99" t="s">
        <v>182</v>
      </c>
      <c r="DG70" s="39" t="s">
        <v>132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customHeight="1">
      <c r="A71" s="62">
        <v>30600004</v>
      </c>
      <c r="B71" s="100"/>
      <c r="C71" s="39" t="s">
        <v>127</v>
      </c>
      <c r="D71" s="5">
        <v>64</v>
      </c>
      <c r="E71" s="54">
        <v>5.03</v>
      </c>
      <c r="F71" s="23">
        <f t="shared" si="67"/>
        <v>321.92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321.92</v>
      </c>
      <c r="K71" s="23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0.64383999999999997</v>
      </c>
      <c r="O71" s="23">
        <f t="shared" si="74"/>
        <v>0.2</v>
      </c>
      <c r="P71" s="23">
        <f t="shared" si="75"/>
        <v>0</v>
      </c>
      <c r="Q71" s="7">
        <v>0.1</v>
      </c>
      <c r="R71" s="6">
        <f t="shared" si="76"/>
        <v>3.2191999999999998E-2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>
        <f t="shared" si="60"/>
        <v>0</v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>
        <f t="shared" si="60"/>
        <v>0</v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>
        <f t="shared" si="60"/>
        <v>0</v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0"/>
      <c r="DG71" s="39" t="s">
        <v>127</v>
      </c>
      <c r="DH71" s="5">
        <f t="shared" si="78"/>
        <v>128</v>
      </c>
      <c r="DI71" s="40">
        <v>5.03</v>
      </c>
      <c r="DJ71" s="23">
        <f t="shared" si="79"/>
        <v>643.84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643.84</v>
      </c>
      <c r="DO71" s="23">
        <f t="shared" si="84"/>
        <v>0</v>
      </c>
      <c r="DP71" s="23" t="str">
        <f t="shared" si="85"/>
        <v/>
      </c>
      <c r="DQ71" s="10">
        <v>0.2</v>
      </c>
      <c r="DR71" s="23">
        <f t="shared" si="86"/>
        <v>1.2876799999999999</v>
      </c>
      <c r="DS71" s="23" t="str">
        <f t="shared" si="87"/>
        <v/>
      </c>
      <c r="DT71" s="23">
        <f t="shared" si="88"/>
        <v>0</v>
      </c>
      <c r="DU71" s="7">
        <v>0.1</v>
      </c>
      <c r="DV71" s="6">
        <f t="shared" si="89"/>
        <v>6.4383999999999997E-2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>
        <f t="shared" si="62"/>
        <v>0</v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>
        <f t="shared" si="62"/>
        <v>0</v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>
        <f t="shared" si="62"/>
        <v>0</v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00"/>
      <c r="C72" s="39" t="s">
        <v>183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0"/>
      <c r="DG72" s="39" t="s">
        <v>183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customHeight="1">
      <c r="A73" s="62">
        <v>30600001</v>
      </c>
      <c r="B73" s="101"/>
      <c r="C73" s="39" t="s">
        <v>184</v>
      </c>
      <c r="D73" s="5">
        <v>24</v>
      </c>
      <c r="E73" s="54">
        <v>5.03</v>
      </c>
      <c r="F73" s="23">
        <f t="shared" si="67"/>
        <v>120.72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120.72</v>
      </c>
      <c r="K73" s="23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0.24144000000000002</v>
      </c>
      <c r="O73" s="23">
        <f t="shared" si="74"/>
        <v>0.2</v>
      </c>
      <c r="P73" s="23">
        <f t="shared" si="75"/>
        <v>0</v>
      </c>
      <c r="Q73" s="7">
        <v>0.1</v>
      </c>
      <c r="R73" s="6">
        <f t="shared" si="76"/>
        <v>1.2072000000000001E-2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f t="shared" si="60"/>
        <v>0</v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>
        <f t="shared" si="60"/>
        <v>0</v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>
        <f t="shared" si="60"/>
        <v>0</v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1"/>
      <c r="DG73" s="39" t="s">
        <v>184</v>
      </c>
      <c r="DH73" s="5">
        <f t="shared" si="78"/>
        <v>48</v>
      </c>
      <c r="DI73" s="40">
        <v>5.03</v>
      </c>
      <c r="DJ73" s="23">
        <f t="shared" si="79"/>
        <v>241.44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241.44</v>
      </c>
      <c r="DO73" s="23">
        <f t="shared" si="84"/>
        <v>0</v>
      </c>
      <c r="DP73" s="23" t="str">
        <f t="shared" si="85"/>
        <v/>
      </c>
      <c r="DQ73" s="10">
        <v>0.2</v>
      </c>
      <c r="DR73" s="23">
        <f t="shared" si="86"/>
        <v>0.48288000000000003</v>
      </c>
      <c r="DS73" s="23" t="str">
        <f t="shared" si="87"/>
        <v/>
      </c>
      <c r="DT73" s="23">
        <f t="shared" si="88"/>
        <v>0</v>
      </c>
      <c r="DU73" s="7">
        <v>0.1</v>
      </c>
      <c r="DV73" s="6">
        <f t="shared" si="89"/>
        <v>2.4144000000000002E-2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>
        <f t="shared" si="62"/>
        <v>0</v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>
        <f t="shared" si="62"/>
        <v>0</v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>
        <f t="shared" si="62"/>
        <v>0</v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99" t="s">
        <v>185</v>
      </c>
      <c r="C74" s="39" t="s">
        <v>132</v>
      </c>
      <c r="D74" s="5"/>
      <c r="E74" s="54">
        <v>10</v>
      </c>
      <c r="F74" s="23">
        <f t="shared" si="67"/>
        <v>0</v>
      </c>
      <c r="G74" s="23">
        <f>+'[2]22'!$L$72/2</f>
        <v>1955.2</v>
      </c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99" t="s">
        <v>185</v>
      </c>
      <c r="DG74" s="39" t="s">
        <v>132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3910.4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0"/>
      <c r="C75" s="39" t="s">
        <v>127</v>
      </c>
      <c r="D75" s="5"/>
      <c r="E75" s="54">
        <v>10</v>
      </c>
      <c r="F75" s="23">
        <f t="shared" si="67"/>
        <v>0</v>
      </c>
      <c r="G75" s="23">
        <f>+'[2]22'!$L$70/2</f>
        <v>977.6</v>
      </c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0"/>
      <c r="DG75" s="39" t="s">
        <v>127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1955.2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0"/>
      <c r="C76" s="39" t="s">
        <v>183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0"/>
      <c r="DG76" s="39" t="s">
        <v>183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1"/>
      <c r="C77" s="39" t="s">
        <v>184</v>
      </c>
      <c r="D77" s="5"/>
      <c r="E77" s="54">
        <v>10</v>
      </c>
      <c r="F77" s="23">
        <f t="shared" si="67"/>
        <v>0</v>
      </c>
      <c r="G77" s="23">
        <f>+'[2]22'!$L$73/2</f>
        <v>977.6</v>
      </c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1"/>
      <c r="DG77" s="39" t="s">
        <v>184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1955.2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customHeight="1">
      <c r="A78" s="62">
        <v>30700010</v>
      </c>
      <c r="B78" s="80" t="s">
        <v>186</v>
      </c>
      <c r="C78" s="39" t="s">
        <v>187</v>
      </c>
      <c r="D78" s="5">
        <v>189</v>
      </c>
      <c r="E78" s="54">
        <v>10</v>
      </c>
      <c r="F78" s="23">
        <f t="shared" si="67"/>
        <v>1890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1890</v>
      </c>
      <c r="K78" s="23">
        <f t="shared" si="71"/>
        <v>0</v>
      </c>
      <c r="L78" s="23" t="str">
        <f t="shared" si="72"/>
        <v>0</v>
      </c>
      <c r="M78" s="10">
        <v>0.2</v>
      </c>
      <c r="N78" s="23">
        <f t="shared" si="73"/>
        <v>3.78</v>
      </c>
      <c r="O78" s="23">
        <f t="shared" si="74"/>
        <v>0.2</v>
      </c>
      <c r="P78" s="23">
        <f t="shared" si="75"/>
        <v>0</v>
      </c>
      <c r="Q78" s="7">
        <v>0.1</v>
      </c>
      <c r="R78" s="6">
        <f t="shared" si="76"/>
        <v>0.189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f t="shared" si="60"/>
        <v>0</v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>
        <f t="shared" si="60"/>
        <v>0</v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>
        <f t="shared" si="60"/>
        <v>0</v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0" t="s">
        <v>186</v>
      </c>
      <c r="DG78" s="39" t="s">
        <v>187</v>
      </c>
      <c r="DH78" s="5">
        <f t="shared" si="78"/>
        <v>378</v>
      </c>
      <c r="DI78" s="40">
        <v>10</v>
      </c>
      <c r="DJ78" s="23">
        <f t="shared" si="79"/>
        <v>3780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3780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7.56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0.378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99" t="s">
        <v>188</v>
      </c>
      <c r="C79" s="82" t="s">
        <v>131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99" t="s">
        <v>188</v>
      </c>
      <c r="DG79" s="82" t="s">
        <v>131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01"/>
      <c r="C80" s="28" t="s">
        <v>167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1"/>
      <c r="DG80" s="28" t="s">
        <v>167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99" t="s">
        <v>189</v>
      </c>
      <c r="C81" s="28" t="s">
        <v>127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99" t="s">
        <v>189</v>
      </c>
      <c r="DG81" s="28" t="s">
        <v>127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00"/>
      <c r="C82" s="28" t="s">
        <v>132</v>
      </c>
      <c r="D82" s="5">
        <v>93</v>
      </c>
      <c r="E82" s="22">
        <v>5.07</v>
      </c>
      <c r="F82" s="23">
        <f t="shared" si="67"/>
        <v>471.51000000000005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471.51000000000005</v>
      </c>
      <c r="K82" s="23">
        <f t="shared" si="71"/>
        <v>0</v>
      </c>
      <c r="L82" s="23" t="str">
        <f t="shared" si="72"/>
        <v>0</v>
      </c>
      <c r="M82" s="10">
        <v>0.3</v>
      </c>
      <c r="N82" s="23">
        <f t="shared" si="73"/>
        <v>1.4145300000000001</v>
      </c>
      <c r="O82" s="23">
        <f t="shared" si="74"/>
        <v>0.3</v>
      </c>
      <c r="P82" s="23">
        <f t="shared" si="75"/>
        <v>0</v>
      </c>
      <c r="Q82" s="7">
        <v>0.1</v>
      </c>
      <c r="R82" s="6">
        <f t="shared" si="76"/>
        <v>4.7151000000000012E-2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0"/>
        <v>0</v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>
        <f t="shared" si="60"/>
        <v>0</v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>
        <f t="shared" si="60"/>
        <v>0</v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0"/>
      <c r="DG82" s="28" t="s">
        <v>132</v>
      </c>
      <c r="DH82" s="5">
        <f t="shared" si="78"/>
        <v>186</v>
      </c>
      <c r="DI82" s="24">
        <v>5.07</v>
      </c>
      <c r="DJ82" s="23">
        <f t="shared" si="79"/>
        <v>943.0200000000001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943.0200000000001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2.8290600000000001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9.4302000000000025E-2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>
        <f t="shared" si="62"/>
        <v>0</v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01"/>
      <c r="C83" s="28" t="s">
        <v>147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1"/>
      <c r="DG83" s="28" t="s">
        <v>147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99" t="s">
        <v>190</v>
      </c>
      <c r="C84" s="28" t="s">
        <v>184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99" t="s">
        <v>190</v>
      </c>
      <c r="DG84" s="28" t="s">
        <v>184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0"/>
      <c r="C85" s="28" t="s">
        <v>127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0"/>
      <c r="DG85" s="28" t="s">
        <v>127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0"/>
      <c r="C86" s="28" t="s">
        <v>147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0"/>
      <c r="DG86" s="28" t="s">
        <v>147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1"/>
      <c r="C87" s="28" t="s">
        <v>132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1"/>
      <c r="DG87" s="28" t="s">
        <v>132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99" t="s">
        <v>191</v>
      </c>
      <c r="C88" s="28" t="s">
        <v>184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99" t="s">
        <v>191</v>
      </c>
      <c r="DG88" s="28" t="s">
        <v>184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00"/>
      <c r="C89" s="28" t="s">
        <v>127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0"/>
      <c r="DG89" s="28" t="s">
        <v>127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00"/>
      <c r="C90" s="28" t="s">
        <v>147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00"/>
      <c r="DG90" s="28" t="s">
        <v>147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2">
        <v>30400019</v>
      </c>
      <c r="B91" s="101"/>
      <c r="C91" s="28" t="s">
        <v>132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01"/>
      <c r="DG91" s="28" t="s">
        <v>132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2">
        <v>30100029</v>
      </c>
      <c r="B92" s="99" t="s">
        <v>193</v>
      </c>
      <c r="C92" s="28" t="s">
        <v>167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99" t="s">
        <v>193</v>
      </c>
      <c r="DG92" s="28" t="s">
        <v>167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2">
        <v>30100022</v>
      </c>
      <c r="B93" s="100"/>
      <c r="C93" s="28" t="s">
        <v>132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00"/>
      <c r="DG93" s="28" t="s">
        <v>132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2">
        <v>30100026</v>
      </c>
      <c r="B94" s="100"/>
      <c r="C94" s="28" t="s">
        <v>146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00"/>
      <c r="DG94" s="28" t="s">
        <v>146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2">
        <v>30100028</v>
      </c>
      <c r="B95" s="100"/>
      <c r="C95" s="28" t="s">
        <v>153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00"/>
      <c r="DG95" s="28" t="s">
        <v>153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00"/>
      <c r="C96" s="28" t="s">
        <v>125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00"/>
      <c r="DG96" s="28" t="s">
        <v>125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00"/>
      <c r="C97" s="28" t="s">
        <v>194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00"/>
      <c r="DG97" s="28" t="s">
        <v>194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2">
        <v>30100023</v>
      </c>
      <c r="B98" s="100"/>
      <c r="C98" s="28" t="s">
        <v>147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00"/>
      <c r="DG98" s="28" t="s">
        <v>147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2">
        <v>30100027</v>
      </c>
      <c r="B99" s="101"/>
      <c r="C99" s="28" t="s">
        <v>127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01"/>
      <c r="DG99" s="28" t="s">
        <v>127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99" t="s">
        <v>196</v>
      </c>
      <c r="C100" s="30" t="s">
        <v>151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99" t="s">
        <v>196</v>
      </c>
      <c r="DG100" s="30" t="s">
        <v>151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00"/>
      <c r="C101" s="28" t="s">
        <v>147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00"/>
      <c r="DG101" s="28" t="s">
        <v>147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00"/>
      <c r="C102" s="30" t="s">
        <v>198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00"/>
      <c r="DG102" s="30" t="s">
        <v>198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01"/>
      <c r="C103" s="30" t="s">
        <v>125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01"/>
      <c r="DG103" s="30" t="s">
        <v>125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99" t="s">
        <v>200</v>
      </c>
      <c r="C104" s="30" t="s">
        <v>155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99" t="s">
        <v>200</v>
      </c>
      <c r="DG104" s="30" t="s">
        <v>155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00"/>
      <c r="C105" s="30" t="s">
        <v>202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00"/>
      <c r="DG105" s="30" t="s">
        <v>202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00"/>
      <c r="C106" s="30" t="s">
        <v>204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00"/>
      <c r="DG106" s="30" t="s">
        <v>204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01"/>
      <c r="C107" s="30" t="s">
        <v>206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01"/>
      <c r="DG107" s="30" t="s">
        <v>206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99" t="s">
        <v>208</v>
      </c>
      <c r="C108" s="30" t="s">
        <v>155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99" t="s">
        <v>208</v>
      </c>
      <c r="DG108" s="30" t="s">
        <v>155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00"/>
      <c r="C109" s="30" t="s">
        <v>202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00"/>
      <c r="DG109" s="30" t="s">
        <v>202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00"/>
      <c r="C110" s="30" t="s">
        <v>204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00"/>
      <c r="DG110" s="30" t="s">
        <v>204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01"/>
      <c r="C111" s="30" t="s">
        <v>206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01"/>
      <c r="DG111" s="30" t="s">
        <v>206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customHeight="1">
      <c r="A112" s="62">
        <v>30600009</v>
      </c>
      <c r="B112" s="99" t="s">
        <v>210</v>
      </c>
      <c r="C112" s="30" t="s">
        <v>212</v>
      </c>
      <c r="D112" s="5">
        <v>15</v>
      </c>
      <c r="E112" s="22">
        <v>5.05</v>
      </c>
      <c r="F112" s="23">
        <f t="shared" si="67"/>
        <v>75.75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75.75</v>
      </c>
      <c r="K112" s="23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0.30299999999999999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7.5750000000000001E-3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09"/>
        <v>0</v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>
        <f t="shared" si="109"/>
        <v>0</v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>
        <f t="shared" si="109"/>
        <v>0</v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99" t="s">
        <v>210</v>
      </c>
      <c r="DG112" s="30" t="s">
        <v>212</v>
      </c>
      <c r="DH112" s="5">
        <f t="shared" si="78"/>
        <v>30</v>
      </c>
      <c r="DI112" s="22">
        <v>5.05</v>
      </c>
      <c r="DJ112" s="23">
        <f t="shared" si="79"/>
        <v>151.5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151.5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0.60599999999999998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1.515E-2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>
        <f t="shared" si="111"/>
        <v>0</v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>
        <f t="shared" si="111"/>
        <v>0</v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>
        <f t="shared" si="111"/>
        <v>0</v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2">
        <v>30600010</v>
      </c>
      <c r="B113" s="101"/>
      <c r="C113" s="30" t="s">
        <v>173</v>
      </c>
      <c r="D113" s="5"/>
      <c r="E113" s="22">
        <v>5.05</v>
      </c>
      <c r="F113" s="23">
        <f t="shared" si="67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01"/>
      <c r="DG113" s="30" t="s">
        <v>173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99" t="s">
        <v>214</v>
      </c>
      <c r="C114" s="30" t="s">
        <v>179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99" t="s">
        <v>214</v>
      </c>
      <c r="DG114" s="30" t="s">
        <v>179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2">
        <v>30400027</v>
      </c>
      <c r="B115" s="100"/>
      <c r="C115" s="30" t="s">
        <v>135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00"/>
      <c r="DG115" s="30" t="s">
        <v>135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2">
        <v>30400028</v>
      </c>
      <c r="B116" s="101"/>
      <c r="C116" s="30" t="s">
        <v>216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01"/>
      <c r="DG116" s="30" t="s">
        <v>216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99" t="s">
        <v>218</v>
      </c>
      <c r="C117" s="30" t="s">
        <v>179</v>
      </c>
      <c r="D117" s="5"/>
      <c r="E117" s="22">
        <v>5.05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99" t="s">
        <v>218</v>
      </c>
      <c r="DG117" s="30" t="s">
        <v>179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customHeight="1">
      <c r="A118" s="62">
        <v>30400003</v>
      </c>
      <c r="B118" s="100"/>
      <c r="C118" s="30" t="s">
        <v>151</v>
      </c>
      <c r="D118" s="5">
        <v>2</v>
      </c>
      <c r="E118" s="22">
        <v>5.05</v>
      </c>
      <c r="F118" s="23">
        <f t="shared" si="67"/>
        <v>10.1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10.1</v>
      </c>
      <c r="K118" s="23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8.0799999999999997E-2</v>
      </c>
      <c r="O118" s="23">
        <f t="shared" si="74"/>
        <v>0.8</v>
      </c>
      <c r="P118" s="23">
        <f t="shared" si="75"/>
        <v>0</v>
      </c>
      <c r="Q118" s="2">
        <v>0.1</v>
      </c>
      <c r="R118" s="6">
        <f t="shared" si="76"/>
        <v>1.01E-3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09"/>
        <v>0</v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>
        <f t="shared" si="109"/>
        <v>0</v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>
        <f t="shared" si="109"/>
        <v>0</v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00"/>
      <c r="DG118" s="30" t="s">
        <v>151</v>
      </c>
      <c r="DH118" s="5">
        <f t="shared" si="78"/>
        <v>4</v>
      </c>
      <c r="DI118" s="22">
        <v>5.5</v>
      </c>
      <c r="DJ118" s="23">
        <f t="shared" si="79"/>
        <v>22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22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0.17600000000000002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2.2000000000000001E-3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>
        <f t="shared" si="111"/>
        <v>0</v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>
        <f t="shared" si="111"/>
        <v>0</v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customHeight="1">
      <c r="A119" s="62">
        <v>30400005</v>
      </c>
      <c r="B119" s="101"/>
      <c r="C119" s="30" t="s">
        <v>216</v>
      </c>
      <c r="D119" s="5">
        <v>6</v>
      </c>
      <c r="E119" s="22">
        <v>5.05</v>
      </c>
      <c r="F119" s="23">
        <f t="shared" si="67"/>
        <v>30.299999999999997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30.299999999999997</v>
      </c>
      <c r="K119" s="23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0.24239999999999998</v>
      </c>
      <c r="O119" s="23">
        <f t="shared" si="74"/>
        <v>0.8</v>
      </c>
      <c r="P119" s="23">
        <f t="shared" si="75"/>
        <v>0</v>
      </c>
      <c r="Q119" s="2">
        <v>0.1</v>
      </c>
      <c r="R119" s="6">
        <f t="shared" si="76"/>
        <v>3.0299999999999997E-3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>
        <f t="shared" si="109"/>
        <v>0</v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>
        <f t="shared" si="109"/>
        <v>0</v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>
        <f t="shared" si="109"/>
        <v>0</v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01"/>
      <c r="DG119" s="30" t="s">
        <v>216</v>
      </c>
      <c r="DH119" s="5">
        <f t="shared" si="78"/>
        <v>12</v>
      </c>
      <c r="DI119" s="22">
        <v>5.05</v>
      </c>
      <c r="DJ119" s="23">
        <f t="shared" si="79"/>
        <v>60.599999999999994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60.599999999999994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0.48479999999999995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6.0599999999999994E-3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>
        <f t="shared" si="111"/>
        <v>0</v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>
        <f t="shared" si="111"/>
        <v>0</v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>
        <f t="shared" si="111"/>
        <v>0</v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99" t="s">
        <v>220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99" t="s">
        <v>220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00"/>
      <c r="C121" s="30" t="s">
        <v>222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00"/>
      <c r="DG121" s="30" t="s">
        <v>222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01"/>
      <c r="C122" s="30" t="s">
        <v>123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01"/>
      <c r="DG122" s="30" t="s">
        <v>123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99" t="s">
        <v>224</v>
      </c>
      <c r="C123" s="30" t="s">
        <v>160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99" t="s">
        <v>224</v>
      </c>
      <c r="DG123" s="30" t="s">
        <v>160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00"/>
      <c r="C124" s="30" t="s">
        <v>125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00"/>
      <c r="DG124" s="30" t="s">
        <v>125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00"/>
      <c r="C125" s="30" t="s">
        <v>179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00"/>
      <c r="DG125" s="30" t="s">
        <v>179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01"/>
      <c r="C126" s="30" t="s">
        <v>226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01"/>
      <c r="DG126" s="30" t="s">
        <v>226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99" t="s">
        <v>228</v>
      </c>
      <c r="C127" s="30" t="s">
        <v>230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99" t="s">
        <v>228</v>
      </c>
      <c r="DG127" s="30" t="s">
        <v>230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00"/>
      <c r="C128" s="30" t="s">
        <v>232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00"/>
      <c r="DG128" s="30" t="s">
        <v>232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00"/>
      <c r="C129" s="30" t="s">
        <v>137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00"/>
      <c r="DG129" s="30" t="s">
        <v>137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01"/>
      <c r="C130" s="30" t="s">
        <v>226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01"/>
      <c r="DG130" s="30" t="s">
        <v>226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99" t="s">
        <v>234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99" t="s">
        <v>234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00"/>
      <c r="C132" s="30" t="s">
        <v>222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00"/>
      <c r="DG132" s="30" t="s">
        <v>222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01"/>
      <c r="C133" s="30" t="s">
        <v>123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01"/>
      <c r="DG133" s="30" t="s">
        <v>123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99" t="s">
        <v>236</v>
      </c>
      <c r="C134" s="30" t="s">
        <v>151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99" t="s">
        <v>236</v>
      </c>
      <c r="DG134" s="30" t="s">
        <v>151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2">
        <v>30100060</v>
      </c>
      <c r="B135" s="101"/>
      <c r="C135" s="30" t="s">
        <v>125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01"/>
      <c r="DG135" s="30" t="s">
        <v>125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99" t="s">
        <v>238</v>
      </c>
      <c r="C136" s="30" t="s">
        <v>123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99" t="s">
        <v>238</v>
      </c>
      <c r="DG136" s="30" t="s">
        <v>123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00"/>
      <c r="C137" s="30" t="s">
        <v>239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00"/>
      <c r="DG137" s="30" t="s">
        <v>239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00"/>
      <c r="C138" s="30" t="s">
        <v>151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00"/>
      <c r="DG138" s="30" t="s">
        <v>151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01"/>
      <c r="C139" s="30" t="s">
        <v>241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01"/>
      <c r="DG139" s="30" t="s">
        <v>241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2">
        <v>30700017</v>
      </c>
      <c r="B140" s="31" t="s">
        <v>242</v>
      </c>
      <c r="C140" s="31" t="s">
        <v>243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242</v>
      </c>
      <c r="DG140" s="31" t="s">
        <v>243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2">
        <v>30700016</v>
      </c>
      <c r="B141" s="31" t="s">
        <v>244</v>
      </c>
      <c r="C141" s="31" t="s">
        <v>245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244</v>
      </c>
      <c r="DG141" s="31" t="s">
        <v>245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2">
        <v>30700014</v>
      </c>
      <c r="B142" s="31" t="s">
        <v>246</v>
      </c>
      <c r="C142" s="31" t="s">
        <v>247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246</v>
      </c>
      <c r="DG142" s="31" t="s">
        <v>247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248</v>
      </c>
      <c r="C143" s="31" t="s">
        <v>249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248</v>
      </c>
      <c r="DG143" s="31" t="s">
        <v>249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251</v>
      </c>
      <c r="C144" s="31" t="s">
        <v>252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251</v>
      </c>
      <c r="DG144" s="31" t="s">
        <v>252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254</v>
      </c>
      <c r="C145" s="31" t="s">
        <v>252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254</v>
      </c>
      <c r="DG145" s="31" t="s">
        <v>252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256</v>
      </c>
      <c r="C146" s="31" t="s">
        <v>252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256</v>
      </c>
      <c r="DG146" s="31" t="s">
        <v>252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258</v>
      </c>
      <c r="C147" s="31" t="s">
        <v>260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258</v>
      </c>
      <c r="DG147" s="31" t="s">
        <v>260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0">
        <v>30601015</v>
      </c>
      <c r="B148" s="31" t="s">
        <v>262</v>
      </c>
      <c r="C148" s="31" t="s">
        <v>263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262</v>
      </c>
      <c r="DG148" s="31" t="s">
        <v>263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0">
        <v>30101066</v>
      </c>
      <c r="B149" s="31" t="s">
        <v>265</v>
      </c>
      <c r="C149" s="31" t="s">
        <v>263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265</v>
      </c>
      <c r="DG149" s="31" t="s">
        <v>263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81" t="s">
        <v>267</v>
      </c>
      <c r="C150" s="30" t="s">
        <v>269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81" t="s">
        <v>267</v>
      </c>
      <c r="DG150" s="30" t="s">
        <v>269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81" t="s">
        <v>271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81" t="s">
        <v>271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1052</v>
      </c>
      <c r="E152" s="44"/>
      <c r="F152" s="45">
        <f>SUM(F4:F151)</f>
        <v>6235.0700000000006</v>
      </c>
      <c r="G152" s="45">
        <f t="shared" ref="G152:J152" si="155">SUM(G4:G151)</f>
        <v>7784.5000000000009</v>
      </c>
      <c r="H152" s="45">
        <f t="shared" si="155"/>
        <v>2.5</v>
      </c>
      <c r="I152" s="45">
        <f t="shared" si="155"/>
        <v>0</v>
      </c>
      <c r="J152" s="45">
        <f t="shared" si="155"/>
        <v>6237.5700000000006</v>
      </c>
      <c r="K152" s="45">
        <f>IF(ISERROR(H152/J152*100),"0",(H152/J152*100))</f>
        <v>4.0079710528298673E-2</v>
      </c>
      <c r="L152" s="45">
        <f>IF(ISERROR(I152/G152*100),"0",(I152/G152*100))</f>
        <v>0</v>
      </c>
      <c r="M152" s="46">
        <f>IF(ISERROR(N152/J152*100),"",(N152/J152*100))</f>
        <v>0.2789587130885906</v>
      </c>
      <c r="N152" s="45">
        <f>SUM(N4:N151)</f>
        <v>17.400245000000002</v>
      </c>
      <c r="O152" s="45">
        <f>IF(ISERROR(M152-K152-L152),"0",(M152-K152-L152))</f>
        <v>0.23887900256029193</v>
      </c>
      <c r="P152" s="45">
        <f>(S152+T152+U152+V152+W152+X152+Y152+Z152+AA152)/J152*1000</f>
        <v>0</v>
      </c>
      <c r="Q152" s="47">
        <f>IF(ISERROR(R152/J152*1000),"",(R152/J152*1000))</f>
        <v>0.13292131390910242</v>
      </c>
      <c r="R152" s="45">
        <f>SUM(R4:R151)</f>
        <v>0.82910600000000001</v>
      </c>
      <c r="S152" s="45">
        <f t="shared" ref="S152:BO152" si="156">SUM(S4:S151)</f>
        <v>0</v>
      </c>
      <c r="T152" s="45">
        <f t="shared" si="156"/>
        <v>0</v>
      </c>
      <c r="U152" s="45">
        <f t="shared" si="156"/>
        <v>0</v>
      </c>
      <c r="V152" s="45">
        <f t="shared" si="156"/>
        <v>0</v>
      </c>
      <c r="W152" s="45">
        <f t="shared" si="156"/>
        <v>0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0</v>
      </c>
      <c r="AC152" s="45">
        <f t="shared" si="156"/>
        <v>0.6</v>
      </c>
      <c r="AD152" s="45">
        <f t="shared" si="156"/>
        <v>1.5</v>
      </c>
      <c r="AE152" s="45">
        <f t="shared" si="156"/>
        <v>0</v>
      </c>
      <c r="AF152" s="45">
        <f t="shared" si="156"/>
        <v>0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0</v>
      </c>
      <c r="AL152" s="45">
        <f t="shared" si="156"/>
        <v>0</v>
      </c>
      <c r="AM152" s="45">
        <f t="shared" si="156"/>
        <v>0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0.4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0</v>
      </c>
      <c r="BQ152" s="48">
        <f t="shared" ref="BQ152:CO152" si="157">IF(ISERROR(AC152/$J$152*100),"",(AC152/$J$152*100))</f>
        <v>9.6191305267916815E-3</v>
      </c>
      <c r="BR152" s="48">
        <f t="shared" si="157"/>
        <v>2.4047826316979205E-2</v>
      </c>
      <c r="BS152" s="48">
        <f t="shared" si="157"/>
        <v>0</v>
      </c>
      <c r="BT152" s="48">
        <f t="shared" si="157"/>
        <v>0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0</v>
      </c>
      <c r="BZ152" s="48">
        <f t="shared" si="157"/>
        <v>0</v>
      </c>
      <c r="CA152" s="48">
        <f t="shared" si="157"/>
        <v>0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6.4127536845277888E-3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0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2103</v>
      </c>
      <c r="DI152" s="41"/>
      <c r="DJ152" s="41">
        <f>SUM(DJ4:DJ151)</f>
        <v>12466.910000000002</v>
      </c>
      <c r="DK152" s="41">
        <f>SUM(DK4:DK151)</f>
        <v>15569.000000000002</v>
      </c>
      <c r="DL152" s="41">
        <f t="shared" ref="DL152:DN152" si="172">SUM(DL4:DL151)</f>
        <v>5</v>
      </c>
      <c r="DM152" s="41">
        <f t="shared" si="172"/>
        <v>0</v>
      </c>
      <c r="DN152" s="41">
        <f t="shared" si="172"/>
        <v>12471.910000000002</v>
      </c>
      <c r="DO152" s="41">
        <f>IF(ISERROR(DL152/DN152*100),"",(DL152/DN152*100))</f>
        <v>4.0090090451262071E-2</v>
      </c>
      <c r="DP152" s="41">
        <f>IF(ISERROR(DM152/DK152*100),"",(DM152/DK152*100))</f>
        <v>0</v>
      </c>
      <c r="DQ152" s="42">
        <f>IF(ISERROR(DR152/DN152*100),"",(DR152/DN152*100))</f>
        <v>0.27900526062166903</v>
      </c>
      <c r="DR152" s="41">
        <f>SUM(DR4:DR151)</f>
        <v>34.797285000000002</v>
      </c>
      <c r="DS152" s="41">
        <f>IF(ISERROR(DQ152-DO152-DP152),"",(DQ152-DO152-DP152))</f>
        <v>0.23891517017040695</v>
      </c>
      <c r="DT152" s="41">
        <f t="shared" si="142"/>
        <v>0</v>
      </c>
      <c r="DU152" s="43">
        <f>IF(ISERROR(DV152/DN152*1000),"",(DV152/DN152*1000))</f>
        <v>0.13284917867431692</v>
      </c>
      <c r="DV152" s="41">
        <f>SUM(DV4:DV151)</f>
        <v>1.6568830000000001</v>
      </c>
      <c r="DW152" s="41">
        <f>SUM(DW4:DW151)</f>
        <v>0</v>
      </c>
      <c r="DX152" s="41">
        <f t="shared" ref="DX152:FS152" si="173">SUM(DX4:DX151)</f>
        <v>0</v>
      </c>
      <c r="DY152" s="41">
        <f t="shared" si="173"/>
        <v>0</v>
      </c>
      <c r="DZ152" s="41">
        <f t="shared" si="173"/>
        <v>0</v>
      </c>
      <c r="EA152" s="41">
        <f t="shared" si="173"/>
        <v>0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0</v>
      </c>
      <c r="EG152" s="41">
        <f t="shared" si="173"/>
        <v>1.2</v>
      </c>
      <c r="EH152" s="41">
        <f t="shared" si="173"/>
        <v>3</v>
      </c>
      <c r="EI152" s="41">
        <f t="shared" si="173"/>
        <v>0</v>
      </c>
      <c r="EJ152" s="41">
        <f t="shared" si="173"/>
        <v>0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0</v>
      </c>
      <c r="EO152" s="41">
        <f t="shared" si="173"/>
        <v>0</v>
      </c>
      <c r="EP152" s="41">
        <f t="shared" si="173"/>
        <v>0</v>
      </c>
      <c r="EQ152" s="41">
        <f t="shared" si="173"/>
        <v>0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0.8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0</v>
      </c>
      <c r="FG152" s="41">
        <f t="shared" si="173"/>
        <v>0</v>
      </c>
      <c r="FH152" s="41">
        <f t="shared" si="173"/>
        <v>0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0</v>
      </c>
      <c r="FU152" s="46">
        <f t="shared" si="153"/>
        <v>2993.2584000000002</v>
      </c>
      <c r="FV152" s="46" t="str">
        <f t="shared" si="153"/>
        <v/>
      </c>
      <c r="FW152" s="46">
        <f t="shared" si="153"/>
        <v>0</v>
      </c>
      <c r="FX152" s="46">
        <f t="shared" si="153"/>
        <v>0</v>
      </c>
      <c r="FY152" s="46">
        <f t="shared" si="153"/>
        <v>0</v>
      </c>
      <c r="FZ152" s="46" t="str">
        <f t="shared" si="153"/>
        <v/>
      </c>
      <c r="GA152" s="46">
        <f t="shared" si="153"/>
        <v>0</v>
      </c>
      <c r="GB152" s="46">
        <f t="shared" si="153"/>
        <v>0</v>
      </c>
      <c r="GC152" s="46" t="str">
        <f t="shared" si="153"/>
        <v/>
      </c>
      <c r="GD152" s="46" t="str">
        <f t="shared" si="153"/>
        <v/>
      </c>
      <c r="GE152" s="46" t="str">
        <f t="shared" si="153"/>
        <v/>
      </c>
      <c r="GF152" s="46" t="str">
        <f t="shared" si="153"/>
        <v/>
      </c>
      <c r="GG152" s="46" t="str">
        <f t="shared" si="151"/>
        <v/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 t="str">
        <f t="shared" si="149"/>
        <v/>
      </c>
      <c r="GM152" s="46">
        <f t="shared" si="149"/>
        <v>66.666666666666671</v>
      </c>
      <c r="GN152" s="46">
        <f t="shared" si="149"/>
        <v>0</v>
      </c>
      <c r="GO152" s="46" t="str">
        <f t="shared" si="149"/>
        <v/>
      </c>
      <c r="GP152" s="46" t="str">
        <f t="shared" si="149"/>
        <v/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 t="str">
        <f t="shared" si="149"/>
        <v/>
      </c>
      <c r="GU152" s="46" t="str">
        <f t="shared" si="149"/>
        <v/>
      </c>
      <c r="GV152" s="46" t="str">
        <f t="shared" si="149"/>
        <v/>
      </c>
      <c r="GW152" s="46" t="str">
        <f t="shared" si="149"/>
        <v/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>
        <f t="shared" si="106"/>
        <v>0</v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4" t="s">
        <v>272</v>
      </c>
      <c r="B156" s="124"/>
      <c r="C156" s="124"/>
      <c r="D156" s="124"/>
      <c r="BN156" t="s">
        <v>273</v>
      </c>
      <c r="DW156" s="35" t="s">
        <v>12</v>
      </c>
      <c r="DX156" s="74">
        <f>+DW152</f>
        <v>0</v>
      </c>
      <c r="DY156" s="57" t="e">
        <f>+DX156/DW153</f>
        <v>#DIV/0!</v>
      </c>
      <c r="EA156" s="75" t="s">
        <v>274</v>
      </c>
      <c r="EB156" s="75" t="s">
        <v>275</v>
      </c>
      <c r="EC156" s="75" t="s">
        <v>276</v>
      </c>
      <c r="ED156" s="75" t="s">
        <v>277</v>
      </c>
      <c r="EE156" s="75" t="s">
        <v>278</v>
      </c>
      <c r="EF156" s="75" t="s">
        <v>279</v>
      </c>
    </row>
    <row r="157" spans="1:215" s="34" customFormat="1" ht="26.25" customHeight="1">
      <c r="A157" s="125" t="s">
        <v>280</v>
      </c>
      <c r="B157" s="109" t="s">
        <v>0</v>
      </c>
      <c r="C157" s="127" t="s">
        <v>1</v>
      </c>
      <c r="D157" s="129" t="s">
        <v>2</v>
      </c>
      <c r="E157" s="131" t="s">
        <v>3</v>
      </c>
      <c r="F157" s="118" t="s">
        <v>281</v>
      </c>
      <c r="G157" s="118" t="s">
        <v>282</v>
      </c>
      <c r="H157" s="120" t="s">
        <v>283</v>
      </c>
      <c r="I157" s="120" t="s">
        <v>284</v>
      </c>
      <c r="J157" s="120" t="s">
        <v>4</v>
      </c>
      <c r="K157" s="122" t="s">
        <v>285</v>
      </c>
      <c r="L157" s="134" t="s">
        <v>286</v>
      </c>
      <c r="M157" s="136" t="s">
        <v>5</v>
      </c>
      <c r="N157" s="138" t="s">
        <v>6</v>
      </c>
      <c r="O157" s="118" t="s">
        <v>7</v>
      </c>
      <c r="P157" s="134" t="s">
        <v>10</v>
      </c>
      <c r="Q157" s="140" t="s">
        <v>9</v>
      </c>
      <c r="R157" s="111" t="s">
        <v>8</v>
      </c>
      <c r="S157" s="113" t="s">
        <v>11</v>
      </c>
      <c r="T157" s="114"/>
      <c r="U157" s="114"/>
      <c r="V157" s="114"/>
      <c r="W157" s="114"/>
      <c r="X157" s="114"/>
      <c r="Y157" s="114"/>
      <c r="Z157" s="114"/>
      <c r="AA157" s="115"/>
      <c r="AB157" s="116" t="s">
        <v>287</v>
      </c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6" t="s">
        <v>288</v>
      </c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33" t="s">
        <v>289</v>
      </c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 t="s">
        <v>290</v>
      </c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W157" s="35" t="s">
        <v>13</v>
      </c>
      <c r="DX157" s="74">
        <f>+DX152</f>
        <v>0</v>
      </c>
      <c r="DY157" s="57" t="e">
        <f>+DX157/DW153</f>
        <v>#DIV/0!</v>
      </c>
      <c r="EA157" s="60">
        <v>1</v>
      </c>
      <c r="EB157" s="60" t="s">
        <v>48</v>
      </c>
      <c r="EC157" s="75" t="s">
        <v>291</v>
      </c>
      <c r="ED157" s="23">
        <f>+DN152</f>
        <v>12471.910000000002</v>
      </c>
      <c r="EE157" s="23">
        <f>+EG152</f>
        <v>1.2</v>
      </c>
      <c r="EF157" s="61">
        <f>+EE157/ED157</f>
        <v>9.6216217083028963E-5</v>
      </c>
    </row>
    <row r="158" spans="1:215" s="34" customFormat="1" ht="36" customHeight="1">
      <c r="A158" s="126"/>
      <c r="B158" s="110"/>
      <c r="C158" s="128"/>
      <c r="D158" s="130"/>
      <c r="E158" s="132"/>
      <c r="F158" s="119"/>
      <c r="G158" s="119"/>
      <c r="H158" s="121"/>
      <c r="I158" s="121"/>
      <c r="J158" s="121"/>
      <c r="K158" s="123"/>
      <c r="L158" s="135"/>
      <c r="M158" s="137"/>
      <c r="N158" s="139"/>
      <c r="O158" s="119"/>
      <c r="P158" s="135"/>
      <c r="Q158" s="141"/>
      <c r="R158" s="112"/>
      <c r="S158" s="35" t="s">
        <v>12</v>
      </c>
      <c r="T158" s="35" t="s">
        <v>13</v>
      </c>
      <c r="U158" s="35" t="s">
        <v>292</v>
      </c>
      <c r="V158" s="35" t="s">
        <v>293</v>
      </c>
      <c r="W158" s="35" t="s">
        <v>294</v>
      </c>
      <c r="X158" s="35" t="s">
        <v>295</v>
      </c>
      <c r="Y158" s="35" t="s">
        <v>296</v>
      </c>
      <c r="Z158" s="35" t="s">
        <v>297</v>
      </c>
      <c r="AA158" s="35" t="s">
        <v>298</v>
      </c>
      <c r="AB158" s="36" t="s">
        <v>299</v>
      </c>
      <c r="AC158" s="25" t="s">
        <v>300</v>
      </c>
      <c r="AD158" s="25" t="s">
        <v>301</v>
      </c>
      <c r="AE158" s="25" t="s">
        <v>302</v>
      </c>
      <c r="AF158" s="36" t="s">
        <v>303</v>
      </c>
      <c r="AG158" s="25" t="s">
        <v>304</v>
      </c>
      <c r="AH158" s="25" t="s">
        <v>305</v>
      </c>
      <c r="AI158" s="36" t="s">
        <v>306</v>
      </c>
      <c r="AJ158" s="36" t="s">
        <v>307</v>
      </c>
      <c r="AK158" s="36" t="s">
        <v>308</v>
      </c>
      <c r="AL158" s="26" t="s">
        <v>309</v>
      </c>
      <c r="AM158" s="25" t="s">
        <v>310</v>
      </c>
      <c r="AN158" s="25" t="s">
        <v>311</v>
      </c>
      <c r="AO158" s="25" t="s">
        <v>312</v>
      </c>
      <c r="AP158" s="36" t="s">
        <v>313</v>
      </c>
      <c r="AQ158" s="37" t="s">
        <v>314</v>
      </c>
      <c r="AR158" s="36" t="s">
        <v>315</v>
      </c>
      <c r="AS158" s="36" t="s">
        <v>316</v>
      </c>
      <c r="AT158" s="36" t="s">
        <v>317</v>
      </c>
      <c r="AU158" s="36" t="s">
        <v>318</v>
      </c>
      <c r="AV158" s="25" t="s">
        <v>319</v>
      </c>
      <c r="AW158" s="25" t="s">
        <v>320</v>
      </c>
      <c r="AX158" s="25" t="s">
        <v>321</v>
      </c>
      <c r="AY158" s="25" t="s">
        <v>322</v>
      </c>
      <c r="AZ158" s="25" t="s">
        <v>323</v>
      </c>
      <c r="BA158" s="25" t="s">
        <v>324</v>
      </c>
      <c r="BB158" s="27" t="s">
        <v>300</v>
      </c>
      <c r="BC158" s="38" t="s">
        <v>301</v>
      </c>
      <c r="BD158" s="38" t="s">
        <v>302</v>
      </c>
      <c r="BE158" s="38" t="s">
        <v>325</v>
      </c>
      <c r="BF158" s="38" t="s">
        <v>311</v>
      </c>
      <c r="BG158" s="38" t="s">
        <v>303</v>
      </c>
      <c r="BH158" s="38" t="s">
        <v>305</v>
      </c>
      <c r="BI158" s="38" t="s">
        <v>326</v>
      </c>
      <c r="BJ158" s="38" t="s">
        <v>307</v>
      </c>
      <c r="BK158" s="38" t="s">
        <v>327</v>
      </c>
      <c r="BL158" s="38" t="s">
        <v>328</v>
      </c>
      <c r="BM158" s="38" t="s">
        <v>304</v>
      </c>
      <c r="BN158" s="38" t="s">
        <v>329</v>
      </c>
      <c r="BO158" s="38" t="s">
        <v>316</v>
      </c>
      <c r="BP158" s="36" t="s">
        <v>299</v>
      </c>
      <c r="BQ158" s="25" t="s">
        <v>300</v>
      </c>
      <c r="BR158" s="25" t="s">
        <v>301</v>
      </c>
      <c r="BS158" s="25" t="s">
        <v>302</v>
      </c>
      <c r="BT158" s="36" t="s">
        <v>303</v>
      </c>
      <c r="BU158" s="25" t="s">
        <v>304</v>
      </c>
      <c r="BV158" s="25" t="s">
        <v>305</v>
      </c>
      <c r="BW158" s="36" t="s">
        <v>306</v>
      </c>
      <c r="BX158" s="36" t="s">
        <v>307</v>
      </c>
      <c r="BY158" s="36" t="s">
        <v>308</v>
      </c>
      <c r="BZ158" s="26" t="s">
        <v>309</v>
      </c>
      <c r="CA158" s="25" t="s">
        <v>310</v>
      </c>
      <c r="CB158" s="25" t="s">
        <v>311</v>
      </c>
      <c r="CC158" s="25" t="s">
        <v>312</v>
      </c>
      <c r="CD158" s="36" t="s">
        <v>313</v>
      </c>
      <c r="CE158" s="37" t="s">
        <v>314</v>
      </c>
      <c r="CF158" s="36" t="s">
        <v>315</v>
      </c>
      <c r="CG158" s="36" t="s">
        <v>316</v>
      </c>
      <c r="CH158" s="36" t="s">
        <v>317</v>
      </c>
      <c r="CI158" s="36" t="s">
        <v>318</v>
      </c>
      <c r="CJ158" s="25" t="s">
        <v>319</v>
      </c>
      <c r="CK158" s="25" t="s">
        <v>320</v>
      </c>
      <c r="CL158" s="25" t="s">
        <v>321</v>
      </c>
      <c r="CM158" s="25" t="s">
        <v>322</v>
      </c>
      <c r="CN158" s="25" t="s">
        <v>323</v>
      </c>
      <c r="CO158" s="25" t="s">
        <v>324</v>
      </c>
      <c r="CP158" s="27" t="s">
        <v>300</v>
      </c>
      <c r="CQ158" s="38" t="s">
        <v>301</v>
      </c>
      <c r="CR158" s="38" t="s">
        <v>302</v>
      </c>
      <c r="CS158" s="38" t="s">
        <v>325</v>
      </c>
      <c r="CT158" s="38" t="s">
        <v>311</v>
      </c>
      <c r="CU158" s="38" t="s">
        <v>303</v>
      </c>
      <c r="CV158" s="38" t="s">
        <v>305</v>
      </c>
      <c r="CW158" s="38" t="s">
        <v>326</v>
      </c>
      <c r="CX158" s="38" t="s">
        <v>307</v>
      </c>
      <c r="CY158" s="38" t="s">
        <v>327</v>
      </c>
      <c r="CZ158" s="38" t="s">
        <v>328</v>
      </c>
      <c r="DA158" s="38" t="s">
        <v>304</v>
      </c>
      <c r="DB158" s="38" t="s">
        <v>329</v>
      </c>
      <c r="DC158" s="38" t="s">
        <v>316</v>
      </c>
      <c r="DW158" s="35" t="s">
        <v>46</v>
      </c>
      <c r="DX158" s="74">
        <f>+EA152</f>
        <v>0</v>
      </c>
      <c r="DY158" s="57" t="e">
        <f>+DX158/DW153</f>
        <v>#DIV/0!</v>
      </c>
      <c r="EA158" s="60">
        <v>2</v>
      </c>
      <c r="EB158" s="60" t="s">
        <v>49</v>
      </c>
      <c r="EC158" s="75" t="s">
        <v>330</v>
      </c>
      <c r="ED158" s="23">
        <f>+DN25+DN41+DN47+DN52+DN56+DN58+DN60</f>
        <v>0</v>
      </c>
      <c r="EE158" s="23">
        <f>+EJ152</f>
        <v>0</v>
      </c>
      <c r="EF158" s="61" t="e">
        <f>+EE158/ED158</f>
        <v>#DIV/0!</v>
      </c>
      <c r="EH158" s="58"/>
    </row>
    <row r="159" spans="1:215" s="34" customFormat="1" ht="15.75" hidden="1" customHeight="1">
      <c r="A159" s="62">
        <v>30501005</v>
      </c>
      <c r="B159" s="109" t="s">
        <v>331</v>
      </c>
      <c r="C159" s="77" t="s">
        <v>239</v>
      </c>
      <c r="D159" s="78"/>
      <c r="E159" s="63">
        <v>5.03</v>
      </c>
      <c r="F159" s="23">
        <f t="shared" ref="F159:F222" si="174">E159*D159</f>
        <v>0</v>
      </c>
      <c r="G159" s="79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332</v>
      </c>
      <c r="DX159" s="74">
        <f>+DZ152</f>
        <v>0</v>
      </c>
      <c r="DY159" s="57" t="e">
        <f>+DX159/DW153</f>
        <v>#DIV/0!</v>
      </c>
      <c r="DZ159" s="1"/>
      <c r="EA159" s="60">
        <v>3</v>
      </c>
      <c r="EB159" s="60" t="s">
        <v>50</v>
      </c>
      <c r="EC159" s="75" t="s">
        <v>333</v>
      </c>
      <c r="ED159" s="23">
        <f>+DN26+DN27+DN46+DN47+DN48+DN49</f>
        <v>0</v>
      </c>
      <c r="EE159" s="23">
        <f>+EN152+EO152</f>
        <v>0</v>
      </c>
      <c r="EF159" s="61" t="e">
        <f t="shared" ref="EF159:EF163" si="185">+EE159/ED159</f>
        <v>#DIV/0!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0"/>
      <c r="C160" s="77" t="s">
        <v>139</v>
      </c>
      <c r="D160" s="78"/>
      <c r="E160" s="63">
        <v>5.03</v>
      </c>
      <c r="F160" s="23">
        <f t="shared" si="174"/>
        <v>0</v>
      </c>
      <c r="G160" s="79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+DW153-DW152-DX152-EA152-DZ152</f>
        <v>0</v>
      </c>
      <c r="DY160" s="57" t="e">
        <f>+DX160/DW153</f>
        <v>#DIV/0!</v>
      </c>
      <c r="DZ160" s="1"/>
      <c r="EA160" s="60">
        <v>4</v>
      </c>
      <c r="EB160" s="60" t="s">
        <v>51</v>
      </c>
      <c r="EC160" s="75" t="s">
        <v>334</v>
      </c>
      <c r="ED160" s="23">
        <f>+DN52+DN53+DN54+DN55+DN56+DN57+DN58+DN59+DN60</f>
        <v>0</v>
      </c>
      <c r="EE160" s="23">
        <f>+EQ152</f>
        <v>0</v>
      </c>
      <c r="EF160" s="61" t="e">
        <f t="shared" si="185"/>
        <v>#DIV/0!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99" t="s">
        <v>335</v>
      </c>
      <c r="C161" s="28" t="s">
        <v>146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4">
        <f>+DW153</f>
        <v>0</v>
      </c>
      <c r="DY161" s="57" t="e">
        <f>+DX161/DW153</f>
        <v>#DIV/0!</v>
      </c>
      <c r="EA161" s="60">
        <v>5</v>
      </c>
      <c r="EB161" s="60" t="s">
        <v>52</v>
      </c>
      <c r="EC161" s="75" t="s">
        <v>291</v>
      </c>
      <c r="ED161" s="23">
        <f>+DN152</f>
        <v>12471.910000000002</v>
      </c>
      <c r="EE161" s="23">
        <f>+EF152</f>
        <v>0</v>
      </c>
      <c r="EF161" s="61">
        <f t="shared" si="185"/>
        <v>0</v>
      </c>
    </row>
    <row r="162" spans="1:136" s="1" customFormat="1" ht="14.25" hidden="1" customHeight="1">
      <c r="A162" s="62">
        <v>30100014</v>
      </c>
      <c r="B162" s="100"/>
      <c r="C162" s="28" t="s">
        <v>167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60">
        <v>6</v>
      </c>
      <c r="EB162" s="60" t="s">
        <v>336</v>
      </c>
      <c r="EC162" s="75" t="s">
        <v>291</v>
      </c>
      <c r="ED162" s="23">
        <f>+DN152</f>
        <v>12471.910000000002</v>
      </c>
      <c r="EE162" s="23">
        <f>+DL152-EE157-EE158-EE159-EE160-EE161</f>
        <v>3.8</v>
      </c>
      <c r="EF162" s="61">
        <f>+EE162/ED162</f>
        <v>3.0468468742959171E-4</v>
      </c>
    </row>
    <row r="163" spans="1:136" s="1" customFormat="1" ht="14.25" hidden="1" customHeight="1">
      <c r="A163" s="62">
        <v>30100010</v>
      </c>
      <c r="B163" s="100"/>
      <c r="C163" s="28" t="s">
        <v>132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60">
        <v>7</v>
      </c>
      <c r="EB163" s="142" t="s">
        <v>337</v>
      </c>
      <c r="EC163" s="143"/>
      <c r="ED163" s="23">
        <f>+DN152</f>
        <v>12471.910000000002</v>
      </c>
      <c r="EE163" s="23">
        <f>+DL152</f>
        <v>5</v>
      </c>
      <c r="EF163" s="61">
        <f t="shared" si="185"/>
        <v>4.0090090451262071E-4</v>
      </c>
    </row>
    <row r="164" spans="1:136" s="1" customFormat="1" ht="14.25" hidden="1" customHeight="1">
      <c r="A164" s="62">
        <v>30100013</v>
      </c>
      <c r="B164" s="100"/>
      <c r="C164" s="28" t="s">
        <v>118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hidden="1" customHeight="1">
      <c r="A165" s="62">
        <v>30100011</v>
      </c>
      <c r="B165" s="101"/>
      <c r="C165" s="28" t="s">
        <v>119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customHeight="1">
      <c r="A166" s="62">
        <v>30100016</v>
      </c>
      <c r="B166" s="99" t="s">
        <v>120</v>
      </c>
      <c r="C166" s="28" t="s">
        <v>121</v>
      </c>
      <c r="D166" s="5">
        <v>177</v>
      </c>
      <c r="E166" s="22">
        <v>5.03</v>
      </c>
      <c r="F166" s="23">
        <f t="shared" si="174"/>
        <v>890.31000000000006</v>
      </c>
      <c r="G166" s="23">
        <f>+'[2]22'!$L$33/2</f>
        <v>1017.6</v>
      </c>
      <c r="H166" s="23">
        <f t="shared" si="186"/>
        <v>0.3</v>
      </c>
      <c r="I166" s="23">
        <f t="shared" si="187"/>
        <v>0</v>
      </c>
      <c r="J166" s="23">
        <f t="shared" si="177"/>
        <v>890.61</v>
      </c>
      <c r="K166" s="23">
        <f t="shared" si="178"/>
        <v>3.3684777848890089E-2</v>
      </c>
      <c r="L166" s="23">
        <f t="shared" si="179"/>
        <v>0</v>
      </c>
      <c r="M166" s="10">
        <v>0.3</v>
      </c>
      <c r="N166" s="23">
        <f t="shared" si="188"/>
        <v>2.6718299999999999</v>
      </c>
      <c r="O166" s="23">
        <f t="shared" si="189"/>
        <v>0.26631522215110992</v>
      </c>
      <c r="P166" s="23">
        <f t="shared" si="180"/>
        <v>0</v>
      </c>
      <c r="Q166" s="7">
        <v>0.05</v>
      </c>
      <c r="R166" s="6">
        <f t="shared" si="181"/>
        <v>4.4530500000000001E-2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>
        <v>0.3</v>
      </c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>
        <f t="shared" si="182"/>
        <v>0</v>
      </c>
      <c r="BQ166" s="4">
        <f t="shared" si="182"/>
        <v>0</v>
      </c>
      <c r="BR166" s="4" t="str">
        <f t="shared" si="182"/>
        <v/>
      </c>
      <c r="BS166" s="4">
        <f t="shared" si="182"/>
        <v>0</v>
      </c>
      <c r="BT166" s="4">
        <f t="shared" si="182"/>
        <v>0</v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>
        <f t="shared" si="182"/>
        <v>0</v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>
        <f t="shared" si="183"/>
        <v>0</v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customHeight="1">
      <c r="A167" s="62">
        <v>30100017</v>
      </c>
      <c r="B167" s="100"/>
      <c r="C167" s="28" t="s">
        <v>123</v>
      </c>
      <c r="D167" s="5">
        <v>187</v>
      </c>
      <c r="E167" s="22">
        <v>5.03</v>
      </c>
      <c r="F167" s="23">
        <f t="shared" si="174"/>
        <v>940.61</v>
      </c>
      <c r="G167" s="23">
        <f>+'[2]22'!$L$32/2</f>
        <v>1017.6</v>
      </c>
      <c r="H167" s="23">
        <f t="shared" si="186"/>
        <v>1.2</v>
      </c>
      <c r="I167" s="23">
        <f t="shared" si="187"/>
        <v>0</v>
      </c>
      <c r="J167" s="23">
        <f t="shared" si="177"/>
        <v>941.81000000000006</v>
      </c>
      <c r="K167" s="23">
        <f t="shared" si="178"/>
        <v>0.12741423429354115</v>
      </c>
      <c r="L167" s="23">
        <f t="shared" si="179"/>
        <v>0</v>
      </c>
      <c r="M167" s="10">
        <v>0.3</v>
      </c>
      <c r="N167" s="23">
        <f t="shared" si="188"/>
        <v>2.8254299999999999</v>
      </c>
      <c r="O167" s="23">
        <f t="shared" si="189"/>
        <v>0.17258576570645884</v>
      </c>
      <c r="P167" s="23">
        <f t="shared" si="180"/>
        <v>0</v>
      </c>
      <c r="Q167" s="7">
        <v>0.05</v>
      </c>
      <c r="R167" s="6">
        <f t="shared" si="181"/>
        <v>4.7090500000000007E-2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>
        <v>1.2</v>
      </c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>
        <f t="shared" si="182"/>
        <v>0</v>
      </c>
      <c r="BQ167" s="4">
        <f t="shared" si="182"/>
        <v>0</v>
      </c>
      <c r="BR167" s="4" t="str">
        <f t="shared" si="182"/>
        <v/>
      </c>
      <c r="BS167" s="4">
        <f t="shared" si="182"/>
        <v>0</v>
      </c>
      <c r="BT167" s="4">
        <f t="shared" si="182"/>
        <v>0</v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>
        <f t="shared" si="182"/>
        <v>0</v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>
        <f t="shared" si="183"/>
        <v>0</v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2">
        <v>30100015</v>
      </c>
      <c r="B168" s="101"/>
      <c r="C168" s="28" t="s">
        <v>125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customHeight="1">
      <c r="A169" s="62">
        <v>30100031</v>
      </c>
      <c r="B169" s="105" t="s">
        <v>126</v>
      </c>
      <c r="C169" s="28" t="s">
        <v>119</v>
      </c>
      <c r="D169" s="5">
        <v>99</v>
      </c>
      <c r="E169" s="22">
        <v>5.03</v>
      </c>
      <c r="F169" s="23">
        <f t="shared" si="174"/>
        <v>497.97</v>
      </c>
      <c r="G169" s="23">
        <f>+'[2]22'!$L$29/2</f>
        <v>525.4</v>
      </c>
      <c r="H169" s="23">
        <f t="shared" si="186"/>
        <v>0.4</v>
      </c>
      <c r="I169" s="23">
        <f t="shared" si="187"/>
        <v>0</v>
      </c>
      <c r="J169" s="23">
        <f t="shared" si="177"/>
        <v>498.37</v>
      </c>
      <c r="K169" s="23">
        <f t="shared" si="178"/>
        <v>8.0261652988743312E-2</v>
      </c>
      <c r="L169" s="23">
        <f t="shared" si="179"/>
        <v>0</v>
      </c>
      <c r="M169" s="10">
        <v>0.35</v>
      </c>
      <c r="N169" s="23">
        <f t="shared" si="188"/>
        <v>1.7442949999999999</v>
      </c>
      <c r="O169" s="23">
        <f t="shared" si="189"/>
        <v>0.26973834701125665</v>
      </c>
      <c r="P169" s="23">
        <f t="shared" si="180"/>
        <v>0</v>
      </c>
      <c r="Q169" s="7">
        <v>0.3</v>
      </c>
      <c r="R169" s="6">
        <f t="shared" si="181"/>
        <v>0.14951100000000001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>
        <v>0.4</v>
      </c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>
        <f t="shared" si="182"/>
        <v>0</v>
      </c>
      <c r="BQ169" s="4">
        <f t="shared" si="182"/>
        <v>0</v>
      </c>
      <c r="BR169" s="4" t="str">
        <f t="shared" si="182"/>
        <v/>
      </c>
      <c r="BS169" s="4">
        <f t="shared" si="182"/>
        <v>0</v>
      </c>
      <c r="BT169" s="4">
        <f t="shared" si="182"/>
        <v>0</v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>
        <f t="shared" si="182"/>
        <v>0</v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>
        <f t="shared" si="184"/>
        <v>0</v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2">
        <v>30100033</v>
      </c>
      <c r="B170" s="105"/>
      <c r="C170" s="28" t="s">
        <v>127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customHeight="1">
      <c r="A171" s="62">
        <v>30100062</v>
      </c>
      <c r="B171" s="105"/>
      <c r="C171" s="28" t="s">
        <v>128</v>
      </c>
      <c r="D171" s="5">
        <v>195</v>
      </c>
      <c r="E171" s="22">
        <v>5.03</v>
      </c>
      <c r="F171" s="23">
        <f t="shared" si="174"/>
        <v>980.85</v>
      </c>
      <c r="G171" s="23">
        <f>+'[2]22'!$L$28/2</f>
        <v>1313.5</v>
      </c>
      <c r="H171" s="23">
        <f t="shared" si="186"/>
        <v>0.6</v>
      </c>
      <c r="I171" s="23">
        <f t="shared" si="187"/>
        <v>0</v>
      </c>
      <c r="J171" s="23">
        <f t="shared" si="177"/>
        <v>981.45</v>
      </c>
      <c r="K171" s="23">
        <f t="shared" si="178"/>
        <v>6.1134036374751642E-2</v>
      </c>
      <c r="L171" s="23">
        <f t="shared" si="179"/>
        <v>0</v>
      </c>
      <c r="M171" s="10">
        <v>0.35</v>
      </c>
      <c r="N171" s="23">
        <f t="shared" si="188"/>
        <v>3.4350749999999999</v>
      </c>
      <c r="O171" s="23">
        <f t="shared" si="189"/>
        <v>0.28886596362524836</v>
      </c>
      <c r="P171" s="23">
        <f t="shared" si="180"/>
        <v>0</v>
      </c>
      <c r="Q171" s="7">
        <v>0.3</v>
      </c>
      <c r="R171" s="6">
        <f t="shared" si="181"/>
        <v>0.294435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>
        <v>0.6</v>
      </c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>
        <f t="shared" si="182"/>
        <v>0</v>
      </c>
      <c r="BQ171" s="4">
        <f t="shared" si="182"/>
        <v>981.44999999999993</v>
      </c>
      <c r="BR171" s="4" t="str">
        <f t="shared" si="182"/>
        <v/>
      </c>
      <c r="BS171" s="4">
        <f t="shared" si="182"/>
        <v>0</v>
      </c>
      <c r="BT171" s="4">
        <f t="shared" si="182"/>
        <v>0</v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>
        <f t="shared" si="182"/>
        <v>0</v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>
        <f t="shared" si="183"/>
        <v>0</v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2">
        <v>30100032</v>
      </c>
      <c r="B172" s="105"/>
      <c r="C172" s="28" t="s">
        <v>129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2">
        <v>30100035</v>
      </c>
      <c r="B173" s="99" t="s">
        <v>130</v>
      </c>
      <c r="C173" s="28" t="s">
        <v>129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2">
        <v>30100036</v>
      </c>
      <c r="B174" s="100"/>
      <c r="C174" s="28" t="s">
        <v>131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2">
        <v>30100034</v>
      </c>
      <c r="B175" s="101"/>
      <c r="C175" s="28" t="s">
        <v>132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2">
        <v>30100019</v>
      </c>
      <c r="B176" s="99" t="s">
        <v>133</v>
      </c>
      <c r="C176" s="28" t="s">
        <v>135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2">
        <v>30100020</v>
      </c>
      <c r="B177" s="100"/>
      <c r="C177" s="28" t="s">
        <v>137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2">
        <v>30100021</v>
      </c>
      <c r="B178" s="100"/>
      <c r="C178" s="28" t="s">
        <v>138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01"/>
      <c r="C179" s="28" t="s">
        <v>139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82" t="s">
        <v>140</v>
      </c>
      <c r="C180" s="28" t="s">
        <v>141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05" t="s">
        <v>142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2">
        <v>30100037</v>
      </c>
      <c r="B182" s="105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06" t="s">
        <v>143</v>
      </c>
      <c r="C183" s="28" t="s">
        <v>144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07"/>
      <c r="C184" s="28" t="s">
        <v>132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07"/>
      <c r="C185" s="28" t="s">
        <v>131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08"/>
      <c r="C186" s="28" t="s">
        <v>129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2">
        <v>30100046</v>
      </c>
      <c r="B187" s="99" t="s">
        <v>145</v>
      </c>
      <c r="C187" s="28" t="s">
        <v>118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2">
        <v>30100045</v>
      </c>
      <c r="B188" s="100"/>
      <c r="C188" s="28" t="s">
        <v>146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2">
        <v>30100044</v>
      </c>
      <c r="B189" s="100"/>
      <c r="C189" s="28" t="s">
        <v>131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2">
        <v>30100043</v>
      </c>
      <c r="B190" s="101"/>
      <c r="C190" s="28" t="s">
        <v>147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99" t="s">
        <v>148</v>
      </c>
      <c r="C191" s="28" t="s">
        <v>149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00"/>
      <c r="C192" s="28" t="s">
        <v>125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00"/>
      <c r="C193" s="28" t="s">
        <v>151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00"/>
      <c r="C194" s="28" t="s">
        <v>153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01"/>
      <c r="C195" s="28" t="s">
        <v>155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2">
        <v>30100048</v>
      </c>
      <c r="B196" s="99" t="s">
        <v>156</v>
      </c>
      <c r="C196" s="28" t="s">
        <v>127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2">
        <v>30100047</v>
      </c>
      <c r="B197" s="101"/>
      <c r="C197" s="28" t="s">
        <v>157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80" t="s">
        <v>158</v>
      </c>
      <c r="C198" s="28" t="s">
        <v>160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99" t="s">
        <v>161</v>
      </c>
      <c r="C199" s="28" t="s">
        <v>162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00"/>
      <c r="C200" s="28" t="s">
        <v>129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2">
        <v>30100051</v>
      </c>
      <c r="B201" s="99" t="s">
        <v>163</v>
      </c>
      <c r="C201" s="28" t="s">
        <v>129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2">
        <v>30100052</v>
      </c>
      <c r="B202" s="101"/>
      <c r="C202" s="28" t="s">
        <v>127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2">
        <v>30100001</v>
      </c>
      <c r="B203" s="100" t="s">
        <v>164</v>
      </c>
      <c r="C203" s="28" t="s">
        <v>147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2">
        <v>30100002</v>
      </c>
      <c r="B204" s="101"/>
      <c r="C204" s="28" t="s">
        <v>165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00" t="s">
        <v>166</v>
      </c>
      <c r="C205" s="28" t="s">
        <v>167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01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2">
        <v>30200006</v>
      </c>
      <c r="B207" s="99" t="s">
        <v>168</v>
      </c>
      <c r="C207" s="28" t="s">
        <v>169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2">
        <v>30200005</v>
      </c>
      <c r="B208" s="101"/>
      <c r="C208" s="28" t="s">
        <v>162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99" t="s">
        <v>170</v>
      </c>
      <c r="C209" s="28" t="s">
        <v>171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01"/>
      <c r="C210" s="28" t="s">
        <v>173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2">
        <v>30200001</v>
      </c>
      <c r="B211" s="82" t="s">
        <v>174</v>
      </c>
      <c r="C211" s="28" t="s">
        <v>169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99" t="s">
        <v>175</v>
      </c>
      <c r="C212" s="28" t="s">
        <v>162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2">
        <v>30200002</v>
      </c>
      <c r="B213" s="101"/>
      <c r="C213" s="28" t="s">
        <v>169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99" t="s">
        <v>176</v>
      </c>
      <c r="C214" s="28" t="s">
        <v>162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1"/>
      <c r="C215" s="28" t="s">
        <v>169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2">
        <v>30400012</v>
      </c>
      <c r="B216" s="99" t="s">
        <v>177</v>
      </c>
      <c r="C216" s="28" t="s">
        <v>127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2">
        <v>30400011</v>
      </c>
      <c r="B217" s="100"/>
      <c r="C217" s="28" t="s">
        <v>147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00"/>
      <c r="C218" s="82" t="s">
        <v>132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01"/>
      <c r="C219" s="82" t="s">
        <v>179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2">
        <v>30400013</v>
      </c>
      <c r="B220" s="99" t="s">
        <v>180</v>
      </c>
      <c r="C220" s="28" t="s">
        <v>167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01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02" t="s">
        <v>181</v>
      </c>
      <c r="C222" s="28" t="s">
        <v>127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03"/>
      <c r="C223" s="28" t="s">
        <v>151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04"/>
      <c r="C224" s="28" t="s">
        <v>171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99" t="s">
        <v>182</v>
      </c>
      <c r="C225" s="39" t="s">
        <v>132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customHeight="1">
      <c r="A226" s="62">
        <v>30600004</v>
      </c>
      <c r="B226" s="100"/>
      <c r="C226" s="39" t="s">
        <v>127</v>
      </c>
      <c r="D226" s="5">
        <v>64</v>
      </c>
      <c r="E226" s="54">
        <v>5.03</v>
      </c>
      <c r="F226" s="23">
        <f t="shared" si="200"/>
        <v>321.92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321.92</v>
      </c>
      <c r="K226" s="23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0.64383999999999997</v>
      </c>
      <c r="O226" s="23">
        <f t="shared" si="210"/>
        <v>0.2</v>
      </c>
      <c r="P226" s="23">
        <f t="shared" si="204"/>
        <v>0</v>
      </c>
      <c r="Q226" s="7">
        <v>0.1</v>
      </c>
      <c r="R226" s="6">
        <f t="shared" si="205"/>
        <v>3.2191999999999998E-2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>
        <f t="shared" si="198"/>
        <v>0</v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>
        <f t="shared" si="198"/>
        <v>0</v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>
        <f t="shared" si="198"/>
        <v>0</v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00"/>
      <c r="C227" s="39" t="s">
        <v>183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customHeight="1">
      <c r="A228" s="62">
        <v>30600001</v>
      </c>
      <c r="B228" s="101"/>
      <c r="C228" s="39" t="s">
        <v>184</v>
      </c>
      <c r="D228" s="5">
        <v>24</v>
      </c>
      <c r="E228" s="54">
        <v>5.03</v>
      </c>
      <c r="F228" s="23">
        <f t="shared" si="200"/>
        <v>120.72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120.72</v>
      </c>
      <c r="K228" s="23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0.24144000000000002</v>
      </c>
      <c r="O228" s="23">
        <f t="shared" si="210"/>
        <v>0.2</v>
      </c>
      <c r="P228" s="23">
        <f t="shared" si="204"/>
        <v>0</v>
      </c>
      <c r="Q228" s="7">
        <v>0.1</v>
      </c>
      <c r="R228" s="6">
        <f t="shared" si="205"/>
        <v>1.2072000000000001E-2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198"/>
        <v>0</v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>
        <f t="shared" si="198"/>
        <v>0</v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>
        <f t="shared" si="198"/>
        <v>0</v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99" t="s">
        <v>185</v>
      </c>
      <c r="C229" s="39" t="s">
        <v>132</v>
      </c>
      <c r="D229" s="5"/>
      <c r="E229" s="54">
        <v>10</v>
      </c>
      <c r="F229" s="23">
        <f t="shared" si="200"/>
        <v>0</v>
      </c>
      <c r="G229" s="23">
        <f>+'[2]22'!$L$72/2</f>
        <v>1955.2</v>
      </c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00"/>
      <c r="C230" s="39" t="s">
        <v>127</v>
      </c>
      <c r="D230" s="5"/>
      <c r="E230" s="54">
        <v>10</v>
      </c>
      <c r="F230" s="23">
        <f t="shared" si="200"/>
        <v>0</v>
      </c>
      <c r="G230" s="23">
        <f>+'[2]22'!$L$70/2</f>
        <v>977.6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00"/>
      <c r="C231" s="39" t="s">
        <v>183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01"/>
      <c r="C232" s="39" t="s">
        <v>184</v>
      </c>
      <c r="D232" s="5"/>
      <c r="E232" s="54">
        <v>10</v>
      </c>
      <c r="F232" s="23">
        <f t="shared" si="200"/>
        <v>0</v>
      </c>
      <c r="G232" s="23">
        <f>+'[2]22'!$L$73/2</f>
        <v>977.6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2">
        <v>30700010</v>
      </c>
      <c r="B233" s="80" t="s">
        <v>186</v>
      </c>
      <c r="C233" s="39" t="s">
        <v>187</v>
      </c>
      <c r="D233" s="5">
        <v>189</v>
      </c>
      <c r="E233" s="54">
        <v>10</v>
      </c>
      <c r="F233" s="23">
        <f t="shared" si="200"/>
        <v>1890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1890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3.78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0.189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2">
        <v>30400001</v>
      </c>
      <c r="B234" s="99" t="s">
        <v>188</v>
      </c>
      <c r="C234" s="82" t="s">
        <v>131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01"/>
      <c r="C235" s="28" t="s">
        <v>167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99" t="s">
        <v>189</v>
      </c>
      <c r="C236" s="28" t="s">
        <v>127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2">
        <v>30400006</v>
      </c>
      <c r="B237" s="100"/>
      <c r="C237" s="28" t="s">
        <v>132</v>
      </c>
      <c r="D237" s="5">
        <v>93</v>
      </c>
      <c r="E237" s="22">
        <v>5.07</v>
      </c>
      <c r="F237" s="23">
        <f t="shared" si="200"/>
        <v>471.51000000000005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471.51000000000005</v>
      </c>
      <c r="K237" s="23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1.4145300000000001</v>
      </c>
      <c r="O237" s="23">
        <f t="shared" si="210"/>
        <v>0.3</v>
      </c>
      <c r="P237" s="23">
        <f t="shared" si="204"/>
        <v>0</v>
      </c>
      <c r="Q237" s="7">
        <v>0.1</v>
      </c>
      <c r="R237" s="6">
        <f t="shared" si="205"/>
        <v>4.7151000000000012E-2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2">
        <v>30400007</v>
      </c>
      <c r="B238" s="101"/>
      <c r="C238" s="28" t="s">
        <v>147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99" t="s">
        <v>190</v>
      </c>
      <c r="C239" s="28" t="s">
        <v>184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00"/>
      <c r="C240" s="28" t="s">
        <v>338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0"/>
      <c r="C241" s="28" t="s">
        <v>339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1"/>
      <c r="C242" s="28" t="s">
        <v>340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99" t="s">
        <v>341</v>
      </c>
      <c r="C243" s="28" t="s">
        <v>342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0"/>
      <c r="C244" s="28" t="s">
        <v>338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0"/>
      <c r="C245" s="28" t="s">
        <v>339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1"/>
      <c r="C246" s="28" t="s">
        <v>340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99" t="s">
        <v>192</v>
      </c>
      <c r="C247" s="28" t="s">
        <v>343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2">
        <v>30100022</v>
      </c>
      <c r="B248" s="100"/>
      <c r="C248" s="28" t="s">
        <v>340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0"/>
      <c r="C249" s="28" t="s">
        <v>344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0"/>
      <c r="C250" s="28" t="s">
        <v>152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0"/>
      <c r="C251" s="28" t="s">
        <v>124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0"/>
      <c r="C252" s="28" t="s">
        <v>345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0"/>
      <c r="C253" s="28" t="s">
        <v>339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01"/>
      <c r="C254" s="28" t="s">
        <v>338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99" t="s">
        <v>195</v>
      </c>
      <c r="C255" s="30" t="s">
        <v>150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00"/>
      <c r="C256" s="28" t="s">
        <v>339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00"/>
      <c r="C257" s="30" t="s">
        <v>197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01"/>
      <c r="C258" s="30" t="s">
        <v>124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99" t="s">
        <v>199</v>
      </c>
      <c r="C259" s="30" t="s">
        <v>154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00"/>
      <c r="C260" s="30" t="s">
        <v>201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00"/>
      <c r="C261" s="30" t="s">
        <v>203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01"/>
      <c r="C262" s="30" t="s">
        <v>205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99" t="s">
        <v>207</v>
      </c>
      <c r="C263" s="30" t="s">
        <v>154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00"/>
      <c r="C264" s="30" t="s">
        <v>201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00"/>
      <c r="C265" s="30" t="s">
        <v>203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01"/>
      <c r="C266" s="30" t="s">
        <v>205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customHeight="1">
      <c r="A267" s="62">
        <v>30600009</v>
      </c>
      <c r="B267" s="99" t="s">
        <v>209</v>
      </c>
      <c r="C267" s="30" t="s">
        <v>211</v>
      </c>
      <c r="D267" s="5">
        <v>15</v>
      </c>
      <c r="E267" s="22">
        <v>5.05</v>
      </c>
      <c r="F267" s="23">
        <f t="shared" si="200"/>
        <v>75.75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75.75</v>
      </c>
      <c r="K267" s="23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0.30299999999999999</v>
      </c>
      <c r="O267" s="23">
        <f t="shared" si="210"/>
        <v>0.4</v>
      </c>
      <c r="P267" s="23">
        <f t="shared" si="204"/>
        <v>0</v>
      </c>
      <c r="Q267" s="2">
        <v>0.1</v>
      </c>
      <c r="R267" s="6">
        <f t="shared" si="205"/>
        <v>7.5750000000000001E-3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15"/>
        <v>0</v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>
        <f t="shared" si="215"/>
        <v>0</v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>
        <f t="shared" si="215"/>
        <v>0</v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2">
        <v>30600010</v>
      </c>
      <c r="B268" s="101"/>
      <c r="C268" s="30" t="s">
        <v>172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99" t="s">
        <v>213</v>
      </c>
      <c r="C269" s="30" t="s">
        <v>178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2">
        <v>30400027</v>
      </c>
      <c r="B270" s="100"/>
      <c r="C270" s="30" t="s">
        <v>134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2">
        <v>30400028</v>
      </c>
      <c r="B271" s="101"/>
      <c r="C271" s="30" t="s">
        <v>215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99" t="s">
        <v>217</v>
      </c>
      <c r="C272" s="30" t="s">
        <v>178</v>
      </c>
      <c r="D272" s="5"/>
      <c r="E272" s="22">
        <v>5.05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customHeight="1">
      <c r="A273" s="62">
        <v>30400003</v>
      </c>
      <c r="B273" s="100"/>
      <c r="C273" s="30" t="s">
        <v>150</v>
      </c>
      <c r="D273" s="5">
        <v>2</v>
      </c>
      <c r="E273" s="22">
        <v>5.05</v>
      </c>
      <c r="F273" s="23">
        <f t="shared" si="200"/>
        <v>10.1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10.1</v>
      </c>
      <c r="K273" s="23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8.0799999999999997E-2</v>
      </c>
      <c r="O273" s="23">
        <f t="shared" si="210"/>
        <v>0.8</v>
      </c>
      <c r="P273" s="23">
        <f t="shared" si="204"/>
        <v>0</v>
      </c>
      <c r="Q273" s="2">
        <v>0.1</v>
      </c>
      <c r="R273" s="6">
        <f t="shared" si="205"/>
        <v>1.01E-3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customHeight="1">
      <c r="A274" s="62">
        <v>30400005</v>
      </c>
      <c r="B274" s="101"/>
      <c r="C274" s="30" t="s">
        <v>215</v>
      </c>
      <c r="D274" s="5">
        <v>6</v>
      </c>
      <c r="E274" s="22">
        <v>5.05</v>
      </c>
      <c r="F274" s="23">
        <f t="shared" si="200"/>
        <v>30.299999999999997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30.299999999999997</v>
      </c>
      <c r="K274" s="23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0.24239999999999998</v>
      </c>
      <c r="O274" s="23">
        <f t="shared" si="210"/>
        <v>0.8</v>
      </c>
      <c r="P274" s="23">
        <f t="shared" si="204"/>
        <v>0</v>
      </c>
      <c r="Q274" s="2">
        <v>0.1</v>
      </c>
      <c r="R274" s="6">
        <f t="shared" si="205"/>
        <v>3.0299999999999997E-3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15"/>
        <v>0</v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>
        <f t="shared" si="215"/>
        <v>0</v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>
        <f t="shared" si="215"/>
        <v>0</v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99" t="s">
        <v>219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00"/>
      <c r="C276" s="30" t="s">
        <v>221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01"/>
      <c r="C277" s="30" t="s">
        <v>122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99" t="s">
        <v>223</v>
      </c>
      <c r="C278" s="30" t="s">
        <v>159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00"/>
      <c r="C279" s="30" t="s">
        <v>124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00"/>
      <c r="C280" s="30" t="s">
        <v>178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01"/>
      <c r="C281" s="30" t="s">
        <v>225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99" t="s">
        <v>227</v>
      </c>
      <c r="C282" s="30" t="s">
        <v>229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00"/>
      <c r="C283" s="30" t="s">
        <v>231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00"/>
      <c r="C284" s="30" t="s">
        <v>136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01"/>
      <c r="C285" s="30" t="s">
        <v>225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99" t="s">
        <v>233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00"/>
      <c r="C287" s="30" t="s">
        <v>221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01"/>
      <c r="C288" s="30" t="s">
        <v>122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99" t="s">
        <v>235</v>
      </c>
      <c r="C289" s="30" t="s">
        <v>150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1"/>
      <c r="C290" s="30" t="s">
        <v>124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99" t="s">
        <v>237</v>
      </c>
      <c r="C291" s="30" t="s">
        <v>122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0"/>
      <c r="C292" s="30" t="s">
        <v>110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0"/>
      <c r="C293" s="30" t="s">
        <v>150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1"/>
      <c r="C294" s="30" t="s">
        <v>240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346</v>
      </c>
      <c r="C295" s="31" t="s">
        <v>347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2">
        <v>30700016</v>
      </c>
      <c r="B296" s="31" t="s">
        <v>348</v>
      </c>
      <c r="C296" s="31" t="s">
        <v>349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2">
        <v>30700014</v>
      </c>
      <c r="B297" s="31" t="s">
        <v>350</v>
      </c>
      <c r="C297" s="31" t="s">
        <v>351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352</v>
      </c>
      <c r="C298" s="31" t="s">
        <v>353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250</v>
      </c>
      <c r="C299" s="31" t="s">
        <v>354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253</v>
      </c>
      <c r="C300" s="31" t="s">
        <v>354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255</v>
      </c>
      <c r="C301" s="31" t="s">
        <v>354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257</v>
      </c>
      <c r="C302" s="31" t="s">
        <v>259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261</v>
      </c>
      <c r="C303" s="31" t="s">
        <v>355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264</v>
      </c>
      <c r="C304" s="31" t="s">
        <v>355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266</v>
      </c>
      <c r="C305" s="30" t="s">
        <v>268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9">
        <v>201067</v>
      </c>
      <c r="B306" s="81" t="s">
        <v>270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1051</v>
      </c>
      <c r="E307" s="44"/>
      <c r="F307" s="45">
        <f>SUM(F159:F306)</f>
        <v>6230.0400000000009</v>
      </c>
      <c r="G307" s="45">
        <f t="shared" ref="G307:J307" si="233">SUM(G159:G306)</f>
        <v>7784.5000000000009</v>
      </c>
      <c r="H307" s="45">
        <f t="shared" si="233"/>
        <v>2.5</v>
      </c>
      <c r="I307" s="45">
        <f t="shared" si="233"/>
        <v>0</v>
      </c>
      <c r="J307" s="45">
        <f t="shared" si="233"/>
        <v>6232.54</v>
      </c>
      <c r="K307" s="45">
        <f>IF(ISERROR(H307/J307*100),"0",(H307/J307*100))</f>
        <v>4.0112057042554078E-2</v>
      </c>
      <c r="L307" s="45">
        <f>IF(ISERROR(I307/G307*100),"0",(I307/G307*100))</f>
        <v>0</v>
      </c>
      <c r="M307" s="46">
        <f>IF(ISERROR(N307/J307*100),"",(N307/J307*100))</f>
        <v>0.27890137889207295</v>
      </c>
      <c r="N307" s="45">
        <f>SUM(N159:N306)</f>
        <v>17.382640000000002</v>
      </c>
      <c r="O307" s="45">
        <f>IF(ISERROR(M307-K307-L307),"0",(M307-K307-L307))</f>
        <v>0.23878932184951887</v>
      </c>
      <c r="P307" s="45">
        <f>(S307+T307+U307+V307+W307+X307+Y307+Z307+AA307)/J307*1000</f>
        <v>0</v>
      </c>
      <c r="Q307" s="47">
        <f>IF(ISERROR(R307/J307*1000),"",(R307/J307*1000))</f>
        <v>0.13278647228898652</v>
      </c>
      <c r="R307" s="45">
        <f>SUM(R159:R306)</f>
        <v>0.82759700000000003</v>
      </c>
      <c r="S307" s="45">
        <f t="shared" ref="S307:BO307" si="234">SUM(S159:S306)</f>
        <v>0</v>
      </c>
      <c r="T307" s="45">
        <f t="shared" si="234"/>
        <v>0</v>
      </c>
      <c r="U307" s="45">
        <f t="shared" si="234"/>
        <v>0</v>
      </c>
      <c r="V307" s="45">
        <f t="shared" si="234"/>
        <v>0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0</v>
      </c>
      <c r="AC307" s="45">
        <f t="shared" si="234"/>
        <v>0.6</v>
      </c>
      <c r="AD307" s="45">
        <f t="shared" si="234"/>
        <v>1.5</v>
      </c>
      <c r="AE307" s="45">
        <f t="shared" si="234"/>
        <v>0</v>
      </c>
      <c r="AF307" s="45">
        <f t="shared" si="234"/>
        <v>0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0</v>
      </c>
      <c r="AK307" s="45">
        <f t="shared" si="234"/>
        <v>0</v>
      </c>
      <c r="AL307" s="45">
        <f t="shared" si="234"/>
        <v>0</v>
      </c>
      <c r="AM307" s="45">
        <f t="shared" si="234"/>
        <v>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0.4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0</v>
      </c>
      <c r="BC307" s="45">
        <f t="shared" si="234"/>
        <v>0</v>
      </c>
      <c r="BD307" s="45">
        <f t="shared" si="234"/>
        <v>0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0</v>
      </c>
      <c r="BQ307" s="48">
        <f>IF(ISERROR(AC307/$J$307*100),"",(AC307/$J$307*100))</f>
        <v>9.6268936902129797E-3</v>
      </c>
      <c r="BR307" s="48">
        <f>IF(ISERROR(AD307/$J$307*100),"",(AD307/$J$307*100))</f>
        <v>2.4067234225532447E-2</v>
      </c>
      <c r="BS307" s="48">
        <f t="shared" ref="BS307:DC307" si="235">IF(ISERROR(AE307/$J$307*100),"",(AE307/$J$307*100))</f>
        <v>0</v>
      </c>
      <c r="BT307" s="48">
        <f t="shared" si="235"/>
        <v>0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0</v>
      </c>
      <c r="BY307" s="48">
        <f t="shared" si="235"/>
        <v>0</v>
      </c>
      <c r="BZ307" s="48">
        <f t="shared" si="235"/>
        <v>0</v>
      </c>
      <c r="CA307" s="48">
        <f t="shared" si="235"/>
        <v>0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6.417929126808654E-3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0</v>
      </c>
      <c r="CQ307" s="48">
        <f t="shared" si="235"/>
        <v>0</v>
      </c>
      <c r="CR307" s="48">
        <f t="shared" si="235"/>
        <v>0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0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2017-02-23T02:21:20Z</dcterms:modified>
</cp:coreProperties>
</file>