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L307"/>
  <c r="AK307"/>
  <c r="AJ307"/>
  <c r="AI307"/>
  <c r="AH307"/>
  <c r="AG307"/>
  <c r="AF307"/>
  <c r="AE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D304"/>
  <c r="F304" s="1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D298"/>
  <c r="F298" s="1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D297"/>
  <c r="D30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R213"/>
  <c r="CQ213"/>
  <c r="CP213"/>
  <c r="CO213"/>
  <c r="CN213"/>
  <c r="CM213"/>
  <c r="CL213"/>
  <c r="CK213"/>
  <c r="CG213"/>
  <c r="CF213"/>
  <c r="CE213"/>
  <c r="CD213"/>
  <c r="CC213"/>
  <c r="CB213"/>
  <c r="BZ213"/>
  <c r="BY213"/>
  <c r="BW213"/>
  <c r="BS213"/>
  <c r="AM213"/>
  <c r="AM307" s="1"/>
  <c r="AD213"/>
  <c r="AD307" s="1"/>
  <c r="AC213"/>
  <c r="CI213" s="1"/>
  <c r="AB213"/>
  <c r="AB307" s="1"/>
  <c r="I213"/>
  <c r="L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H169"/>
  <c r="CG169"/>
  <c r="CF169"/>
  <c r="CE169"/>
  <c r="CD169"/>
  <c r="CC169"/>
  <c r="CB169"/>
  <c r="CA169"/>
  <c r="BZ169"/>
  <c r="BY169"/>
  <c r="BW169"/>
  <c r="BS169"/>
  <c r="AC169"/>
  <c r="CI169" s="1"/>
  <c r="I169"/>
  <c r="L169" s="1"/>
  <c r="BR169" s="1"/>
  <c r="H169"/>
  <c r="G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H162"/>
  <c r="CG162"/>
  <c r="CF162"/>
  <c r="CE162"/>
  <c r="CD162"/>
  <c r="CC162"/>
  <c r="CB162"/>
  <c r="CA162"/>
  <c r="BZ162"/>
  <c r="BY162"/>
  <c r="BW162"/>
  <c r="BS162"/>
  <c r="AC162"/>
  <c r="AC307" s="1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L152"/>
  <c r="AK152"/>
  <c r="AJ152"/>
  <c r="AI152"/>
  <c r="AH152"/>
  <c r="AG152"/>
  <c r="AE152"/>
  <c r="AD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D149"/>
  <c r="DH149" s="1"/>
  <c r="DJ149" s="1"/>
  <c r="DN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D143"/>
  <c r="DH143" s="1"/>
  <c r="DJ143" s="1"/>
  <c r="DN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D142"/>
  <c r="D15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G76"/>
  <c r="DK76" s="1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G75"/>
  <c r="DK75" s="1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G70"/>
  <c r="DK70" s="1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P58"/>
  <c r="EO58"/>
  <c r="EN58"/>
  <c r="EM58"/>
  <c r="GA58" s="1"/>
  <c r="EL58"/>
  <c r="EK58"/>
  <c r="EI58"/>
  <c r="FW58" s="1"/>
  <c r="EH58"/>
  <c r="EE58"/>
  <c r="ED58"/>
  <c r="EC58"/>
  <c r="EB58"/>
  <c r="EA58"/>
  <c r="DZ58"/>
  <c r="DY58"/>
  <c r="DX58"/>
  <c r="DW58"/>
  <c r="DM58"/>
  <c r="DH58"/>
  <c r="DJ58" s="1"/>
  <c r="DC58"/>
  <c r="DB58"/>
  <c r="DA58"/>
  <c r="CZ58"/>
  <c r="CY58"/>
  <c r="CX58"/>
  <c r="CW58"/>
  <c r="CV58"/>
  <c r="CU58"/>
  <c r="CT58"/>
  <c r="CR58"/>
  <c r="CQ58"/>
  <c r="CP58"/>
  <c r="CO58"/>
  <c r="CN58"/>
  <c r="CM58"/>
  <c r="CK58"/>
  <c r="CJ58"/>
  <c r="CG58"/>
  <c r="CF58"/>
  <c r="CE58"/>
  <c r="CD58"/>
  <c r="CC58"/>
  <c r="CB58"/>
  <c r="BZ58"/>
  <c r="BY58"/>
  <c r="BW58"/>
  <c r="BS58"/>
  <c r="AM58"/>
  <c r="AM152" s="1"/>
  <c r="AF58"/>
  <c r="AF152" s="1"/>
  <c r="AC58"/>
  <c r="EG58" s="1"/>
  <c r="AB58"/>
  <c r="AB152" s="1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G35"/>
  <c r="DK35" s="1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F14"/>
  <c r="EE14"/>
  <c r="ED14"/>
  <c r="EC14"/>
  <c r="EB14"/>
  <c r="EA14"/>
  <c r="DZ14"/>
  <c r="DY14"/>
  <c r="DX14"/>
  <c r="DW14"/>
  <c r="DM14"/>
  <c r="DH14"/>
  <c r="DJ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H14"/>
  <c r="CG14"/>
  <c r="CF14"/>
  <c r="CE14"/>
  <c r="CD14"/>
  <c r="CC14"/>
  <c r="CB14"/>
  <c r="CA14"/>
  <c r="BZ14"/>
  <c r="BY14"/>
  <c r="BW14"/>
  <c r="BS14"/>
  <c r="AC14"/>
  <c r="EG14" s="1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F7"/>
  <c r="EE7"/>
  <c r="ED7"/>
  <c r="EC7"/>
  <c r="EB7"/>
  <c r="EA7"/>
  <c r="DZ7"/>
  <c r="DY7"/>
  <c r="DX7"/>
  <c r="DW7"/>
  <c r="DM7"/>
  <c r="DH7"/>
  <c r="DJ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H7"/>
  <c r="CG7"/>
  <c r="CF7"/>
  <c r="CE7"/>
  <c r="CD7"/>
  <c r="CC7"/>
  <c r="CB7"/>
  <c r="CA7"/>
  <c r="BZ7"/>
  <c r="BY7"/>
  <c r="BW7"/>
  <c r="BS7"/>
  <c r="AC7"/>
  <c r="AC152" s="1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P4"/>
  <c r="EP152" s="1"/>
  <c r="EO4"/>
  <c r="EO152" s="1"/>
  <c r="EN4"/>
  <c r="EN152" s="1"/>
  <c r="EM4"/>
  <c r="EM152" s="1"/>
  <c r="EL4"/>
  <c r="EL152" s="1"/>
  <c r="EK4"/>
  <c r="EK152" s="1"/>
  <c r="EJ4"/>
  <c r="EI4"/>
  <c r="EI152" s="1"/>
  <c r="EH4"/>
  <c r="EH152" s="1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F58"/>
  <c r="GG58"/>
  <c r="GH58"/>
  <c r="GI58"/>
  <c r="GJ58"/>
  <c r="GK58"/>
  <c r="GN58"/>
  <c r="GO58"/>
  <c r="GQ58"/>
  <c r="GR58"/>
  <c r="GS58"/>
  <c r="GT58"/>
  <c r="GU58"/>
  <c r="GV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L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R58"/>
  <c r="BX58" s="1"/>
  <c r="P58"/>
  <c r="BV58" s="1"/>
  <c r="N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O7" s="1"/>
  <c r="BU7" s="1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P10"/>
  <c r="FT10"/>
  <c r="FU10"/>
  <c r="FV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O14" s="1"/>
  <c r="BU14" s="1"/>
  <c r="DN14"/>
  <c r="DP14"/>
  <c r="FT14"/>
  <c r="FV14"/>
  <c r="GM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P35"/>
  <c r="FT35"/>
  <c r="FU35"/>
  <c r="FV35"/>
  <c r="FX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O58" s="1"/>
  <c r="BU58" s="1"/>
  <c r="DP58"/>
  <c r="FV58"/>
  <c r="GM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X156"/>
  <c r="DW153"/>
  <c r="EE159"/>
  <c r="EF15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N152"/>
  <c r="GO152"/>
  <c r="GQ152"/>
  <c r="GR152"/>
  <c r="GS152"/>
  <c r="GT152"/>
  <c r="GU152"/>
  <c r="GV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BQ7"/>
  <c r="CI7"/>
  <c r="DK7"/>
  <c r="DP7" s="1"/>
  <c r="FV7" s="1"/>
  <c r="EG7"/>
  <c r="BQ14"/>
  <c r="CI14"/>
  <c r="BP58"/>
  <c r="BQ58"/>
  <c r="BT58"/>
  <c r="CA58"/>
  <c r="CH58"/>
  <c r="CI58"/>
  <c r="CL58"/>
  <c r="CS58"/>
  <c r="EF58"/>
  <c r="EJ58"/>
  <c r="EQ58"/>
  <c r="GE58" s="1"/>
  <c r="DO69"/>
  <c r="DS69" s="1"/>
  <c r="FT69"/>
  <c r="FU69"/>
  <c r="FV69"/>
  <c r="FX69"/>
  <c r="FY69"/>
  <c r="FZ69"/>
  <c r="GB69"/>
  <c r="K70"/>
  <c r="DO70"/>
  <c r="DP70"/>
  <c r="FT70"/>
  <c r="FU70"/>
  <c r="FV70"/>
  <c r="FX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P75"/>
  <c r="FT75"/>
  <c r="FU75"/>
  <c r="FV75"/>
  <c r="FX75"/>
  <c r="FZ75"/>
  <c r="GB75"/>
  <c r="K76"/>
  <c r="DO76"/>
  <c r="DP76"/>
  <c r="FT76"/>
  <c r="FU76"/>
  <c r="FV76"/>
  <c r="FX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V130"/>
  <c r="FX130"/>
  <c r="FY130"/>
  <c r="FZ130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FV142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O162" s="1"/>
  <c r="BU162" s="1"/>
  <c r="K163"/>
  <c r="K164"/>
  <c r="K165"/>
  <c r="K166"/>
  <c r="K167"/>
  <c r="K168"/>
  <c r="K169"/>
  <c r="O169" s="1"/>
  <c r="BU169" s="1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F142"/>
  <c r="J142" s="1"/>
  <c r="DH142"/>
  <c r="DJ142" s="1"/>
  <c r="DN142" s="1"/>
  <c r="F143"/>
  <c r="J143" s="1"/>
  <c r="F149"/>
  <c r="J149" s="1"/>
  <c r="J159"/>
  <c r="K159"/>
  <c r="L159"/>
  <c r="BR159" s="1"/>
  <c r="BQ162"/>
  <c r="CI162"/>
  <c r="BQ16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O213" s="1"/>
  <c r="BU213" s="1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13"/>
  <c r="BQ213"/>
  <c r="BR213"/>
  <c r="CA213"/>
  <c r="CH213"/>
  <c r="CJ213"/>
  <c r="CS213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8"/>
  <c r="K299"/>
  <c r="K300"/>
  <c r="K301"/>
  <c r="K302"/>
  <c r="K303"/>
  <c r="K304"/>
  <c r="K305"/>
  <c r="K306"/>
  <c r="F297"/>
  <c r="J297" l="1"/>
  <c r="F307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9"/>
  <c r="R149"/>
  <c r="BX149" s="1"/>
  <c r="P149"/>
  <c r="BV149" s="1"/>
  <c r="N149"/>
  <c r="BT149" s="1"/>
  <c r="BP143"/>
  <c r="R143"/>
  <c r="BX143" s="1"/>
  <c r="P143"/>
  <c r="BV143" s="1"/>
  <c r="N143"/>
  <c r="BT143" s="1"/>
  <c r="DV142"/>
  <c r="GB142" s="1"/>
  <c r="DT142"/>
  <c r="FZ142" s="1"/>
  <c r="DR142"/>
  <c r="FX142" s="1"/>
  <c r="BP142"/>
  <c r="R142"/>
  <c r="BX142" s="1"/>
  <c r="P142"/>
  <c r="BV142" s="1"/>
  <c r="N142"/>
  <c r="BT142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1"/>
  <c r="O161"/>
  <c r="BU161" s="1"/>
  <c r="BQ160"/>
  <c r="O160"/>
  <c r="BU160" s="1"/>
  <c r="BQ151"/>
  <c r="O151"/>
  <c r="BU151" s="1"/>
  <c r="BQ150"/>
  <c r="O150"/>
  <c r="BU150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L58"/>
  <c r="DL7"/>
  <c r="DJ152"/>
  <c r="DN4"/>
  <c r="BQ4"/>
  <c r="O4"/>
  <c r="BU4" s="1"/>
  <c r="J152"/>
  <c r="BP4"/>
  <c r="R4"/>
  <c r="P4"/>
  <c r="BV4" s="1"/>
  <c r="N4"/>
  <c r="DX161"/>
  <c r="DY161" s="1"/>
  <c r="DX160"/>
  <c r="DY16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DV14"/>
  <c r="GB14" s="1"/>
  <c r="DT14"/>
  <c r="FZ14" s="1"/>
  <c r="DR14"/>
  <c r="FX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6"/>
  <c r="O6"/>
  <c r="BU6" s="1"/>
  <c r="BQ5"/>
  <c r="O5"/>
  <c r="BU5" s="1"/>
  <c r="K149"/>
  <c r="K143"/>
  <c r="FT142"/>
  <c r="DO142"/>
  <c r="K142"/>
  <c r="DS76"/>
  <c r="FY76" s="1"/>
  <c r="DS75"/>
  <c r="FY75" s="1"/>
  <c r="DS70"/>
  <c r="FY70" s="1"/>
  <c r="EQ152"/>
  <c r="EJ152"/>
  <c r="EG152"/>
  <c r="EF152"/>
  <c r="DK152"/>
  <c r="DP152" s="1"/>
  <c r="FV152" s="1"/>
  <c r="DH152"/>
  <c r="F152"/>
  <c r="DY156"/>
  <c r="GW58"/>
  <c r="GP58"/>
  <c r="GL58"/>
  <c r="DS35"/>
  <c r="FY35" s="1"/>
  <c r="DS10"/>
  <c r="FY10" s="1"/>
  <c r="GM7"/>
  <c r="DO14"/>
  <c r="DS14" l="1"/>
  <c r="FY14" s="1"/>
  <c r="FU14"/>
  <c r="EE161"/>
  <c r="GL152"/>
  <c r="EE157"/>
  <c r="GM152"/>
  <c r="EE158"/>
  <c r="GP152"/>
  <c r="EE160"/>
  <c r="GE152"/>
  <c r="GW152"/>
  <c r="BQ142"/>
  <c r="O142"/>
  <c r="BU142" s="1"/>
  <c r="DS142"/>
  <c r="FY142" s="1"/>
  <c r="FU142"/>
  <c r="BQ143"/>
  <c r="O143"/>
  <c r="BU143" s="1"/>
  <c r="BQ149"/>
  <c r="O149"/>
  <c r="BU149" s="1"/>
  <c r="N152"/>
  <c r="M152" s="1"/>
  <c r="BT4"/>
  <c r="R152"/>
  <c r="Q152" s="1"/>
  <c r="BX4"/>
  <c r="P152"/>
  <c r="K152"/>
  <c r="BQ152"/>
  <c r="BP152"/>
  <c r="BT152"/>
  <c r="CA152"/>
  <c r="BR152"/>
  <c r="BS152"/>
  <c r="BU152"/>
  <c r="BV152"/>
  <c r="BW152"/>
  <c r="BX152"/>
  <c r="BY152"/>
  <c r="BZ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7"/>
  <c r="DL152"/>
  <c r="DN58"/>
  <c r="BT159"/>
  <c r="BX159"/>
  <c r="P307"/>
  <c r="K307"/>
  <c r="BQ307"/>
  <c r="BP307"/>
  <c r="BR307"/>
  <c r="CA307"/>
  <c r="BS307"/>
  <c r="BT307"/>
  <c r="BU307"/>
  <c r="BV307"/>
  <c r="BW307"/>
  <c r="BX307"/>
  <c r="BY307"/>
  <c r="BZ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BP297"/>
  <c r="R297"/>
  <c r="BX297" s="1"/>
  <c r="P297"/>
  <c r="BV297" s="1"/>
  <c r="N297"/>
  <c r="BT297" s="1"/>
  <c r="K297"/>
  <c r="BQ297" l="1"/>
  <c r="O297"/>
  <c r="BU297" s="1"/>
  <c r="DV58"/>
  <c r="GB58" s="1"/>
  <c r="DT58"/>
  <c r="FZ58" s="1"/>
  <c r="DR58"/>
  <c r="FX58" s="1"/>
  <c r="ED158"/>
  <c r="ED160"/>
  <c r="FT58"/>
  <c r="EE163"/>
  <c r="EE162"/>
  <c r="DV7"/>
  <c r="GB7" s="1"/>
  <c r="DT7"/>
  <c r="FZ7" s="1"/>
  <c r="DR7"/>
  <c r="FX7" s="1"/>
  <c r="FT7"/>
  <c r="DS4"/>
  <c r="FY4" s="1"/>
  <c r="FU4"/>
  <c r="DR152"/>
  <c r="FX4"/>
  <c r="DV152"/>
  <c r="GB4"/>
  <c r="R307"/>
  <c r="Q307" s="1"/>
  <c r="N307"/>
  <c r="M307" s="1"/>
  <c r="O307" s="1"/>
  <c r="DO58"/>
  <c r="DO7"/>
  <c r="DN152"/>
  <c r="O152"/>
  <c r="EF160"/>
  <c r="EF158"/>
  <c r="ED163" l="1"/>
  <c r="ED162"/>
  <c r="ED161"/>
  <c r="EF161" s="1"/>
  <c r="ED157"/>
  <c r="EF157" s="1"/>
  <c r="DT152"/>
  <c r="FZ152" s="1"/>
  <c r="FT152"/>
  <c r="DS7"/>
  <c r="FY7" s="1"/>
  <c r="FU7"/>
  <c r="DS58"/>
  <c r="FY58" s="1"/>
  <c r="FU58"/>
  <c r="DU152"/>
  <c r="GA152" s="1"/>
  <c r="GB152"/>
  <c r="DQ152"/>
  <c r="FX152"/>
  <c r="DO152"/>
  <c r="FU152" s="1"/>
  <c r="EF162"/>
  <c r="EF163"/>
  <c r="C7" i="86"/>
  <c r="C8" s="1"/>
  <c r="B7"/>
  <c r="B8" s="1"/>
  <c r="DS152" i="87" l="1"/>
  <c r="FY152" s="1"/>
  <c r="FW152"/>
</calcChain>
</file>

<file path=xl/sharedStrings.xml><?xml version="1.0" encoding="utf-8"?>
<sst xmlns="http://schemas.openxmlformats.org/spreadsheetml/2006/main" count="1015" uniqueCount="253">
  <si>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</si>
  <si>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</si>
  <si>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</si>
  <si>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</si>
  <si>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</si>
  <si>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</si>
  <si>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</si>
  <si>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</si>
  <si>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</si>
  <si>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</si>
  <si>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</si>
  <si>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</si>
  <si>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</si>
  <si>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</si>
  <si>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</si>
  <si>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</si>
  <si>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</si>
  <si>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</si>
  <si>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</si>
  <si>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</si>
  <si>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</si>
  <si>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</si>
  <si>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</si>
  <si>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</si>
  <si>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</si>
  <si>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</si>
  <si>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</si>
  <si>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</si>
  <si>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</si>
  <si>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</si>
  <si>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</si>
  <si>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</si>
  <si>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</si>
  <si>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</si>
  <si>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</si>
  <si>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</si>
  <si>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</si>
  <si>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</si>
  <si>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</si>
  <si>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</si>
  <si>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</si>
  <si>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</si>
  <si>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</si>
  <si>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</si>
  <si>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</si>
  <si>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</si>
  <si>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</si>
  <si>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</si>
  <si>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</si>
  <si>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</si>
  <si>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</si>
  <si>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</si>
  <si>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</si>
  <si>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</si>
  <si>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</si>
  <si>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物料编码</t>
    <phoneticPr fontId="2" type="noConversion"/>
  </si>
  <si>
    <t>毛线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</si>
  <si>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</si>
  <si>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</si>
  <si>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30g果味果冻哈密瓜</t>
    <phoneticPr fontId="1" type="noConversion"/>
  </si>
  <si>
    <t>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</si>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</sst>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6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/>
      <sheetData sheetId="4">
        <row r="152">
          <cell r="J152">
            <v>9151.6400000000012</v>
          </cell>
          <cell r="K152">
            <v>0.27973128313613732</v>
          </cell>
          <cell r="L152">
            <v>0</v>
          </cell>
          <cell r="M152">
            <v>0.44110853355245605</v>
          </cell>
          <cell r="P152">
            <v>0.43708012990021455</v>
          </cell>
          <cell r="Q152">
            <v>0.28306052248558722</v>
          </cell>
        </row>
        <row r="307">
          <cell r="J307">
            <v>9150.83</v>
          </cell>
          <cell r="K307">
            <v>0.27975604398726678</v>
          </cell>
          <cell r="L307">
            <v>0</v>
          </cell>
          <cell r="M307">
            <v>0.44065073878544342</v>
          </cell>
          <cell r="P307">
            <v>0.43711881873010427</v>
          </cell>
          <cell r="Q307">
            <v>0.282966790990544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汇总"/>
    </sheetNames>
    <sheetDataSet>
      <sheetData sheetId="0">
        <row r="18">
          <cell r="L18">
            <v>3027.6000000000004</v>
          </cell>
        </row>
      </sheetData>
      <sheetData sheetId="1">
        <row r="12">
          <cell r="L12">
            <v>3624</v>
          </cell>
        </row>
      </sheetData>
      <sheetData sheetId="2">
        <row r="11">
          <cell r="L11">
            <v>3624</v>
          </cell>
        </row>
      </sheetData>
      <sheetData sheetId="3">
        <row r="9">
          <cell r="L9">
            <v>1812</v>
          </cell>
        </row>
      </sheetData>
      <sheetData sheetId="4">
        <row r="19">
          <cell r="L19">
            <v>3532.2000000000003</v>
          </cell>
        </row>
      </sheetData>
      <sheetData sheetId="5">
        <row r="20">
          <cell r="L20">
            <v>2018.4</v>
          </cell>
        </row>
        <row r="22">
          <cell r="L22">
            <v>2018.4</v>
          </cell>
        </row>
        <row r="29">
          <cell r="L29">
            <v>2101.6</v>
          </cell>
        </row>
        <row r="46">
          <cell r="L46">
            <v>1577.67</v>
          </cell>
        </row>
        <row r="67">
          <cell r="L67">
            <v>783</v>
          </cell>
        </row>
        <row r="70">
          <cell r="L70">
            <v>977.6</v>
          </cell>
        </row>
        <row r="71">
          <cell r="L71">
            <v>1466.4</v>
          </cell>
        </row>
        <row r="118">
          <cell r="L118">
            <v>4038.4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4" sqref="A14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+'[1]18.20'!$J$152</f>
        <v>9151.6400000000012</v>
      </c>
      <c r="C3" s="15">
        <f>+'[1]18.20'!$J$307</f>
        <v>9150.83</v>
      </c>
      <c r="D3" s="85"/>
      <c r="E3" s="87"/>
      <c r="F3" s="90"/>
      <c r="G3" s="91"/>
      <c r="H3" s="56" t="s">
        <v>30</v>
      </c>
      <c r="I3" s="56" t="s">
        <v>31</v>
      </c>
      <c r="J3" s="95" t="s">
        <v>32</v>
      </c>
      <c r="K3" s="96"/>
      <c r="L3" s="56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+'[1]18.20'!$M$152</f>
        <v>0.44110853355245605</v>
      </c>
      <c r="C4" s="15">
        <f>+'[1]18.20'!$M$307</f>
        <v>0.44065073878544342</v>
      </c>
      <c r="D4" s="85"/>
      <c r="E4" s="76"/>
      <c r="F4" s="97" t="s">
        <v>59</v>
      </c>
      <c r="G4" s="98"/>
      <c r="H4" s="18">
        <v>0.35</v>
      </c>
      <c r="I4" s="18">
        <v>0.57999999999999996</v>
      </c>
      <c r="J4" s="95" t="s">
        <v>60</v>
      </c>
      <c r="K4" s="96"/>
      <c r="L4" s="18">
        <v>0</v>
      </c>
      <c r="M4" s="95"/>
      <c r="N4" s="96"/>
    </row>
    <row r="5" spans="1:14" s="17" customFormat="1" ht="33" customHeight="1">
      <c r="A5" s="13" t="s">
        <v>31</v>
      </c>
      <c r="B5" s="15">
        <f>+'[1]18.20'!$K$152</f>
        <v>0.27973128313613732</v>
      </c>
      <c r="C5" s="15">
        <f>+'[1]18.20'!$K$307</f>
        <v>0.27975604398726678</v>
      </c>
      <c r="D5" s="85"/>
      <c r="E5" s="76"/>
      <c r="F5" s="97"/>
      <c r="G5" s="98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+'[1]18.20'!$L$152</f>
        <v>0</v>
      </c>
      <c r="C6" s="15">
        <f>+'[1]18.20'!$L$307</f>
        <v>0</v>
      </c>
      <c r="D6" s="85"/>
      <c r="E6" s="76"/>
      <c r="F6" s="97"/>
      <c r="G6" s="98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0.27973128313613732</v>
      </c>
      <c r="C7" s="15">
        <f>+C5+C6</f>
        <v>0.27975604398726678</v>
      </c>
      <c r="D7" s="85"/>
      <c r="E7" s="76"/>
      <c r="F7" s="97"/>
      <c r="G7" s="98"/>
      <c r="H7" s="18"/>
      <c r="I7" s="18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-0.16137725041631873</v>
      </c>
      <c r="C8" s="16">
        <f>+C7-C4</f>
        <v>-0.16089469479817664</v>
      </c>
      <c r="D8" s="85"/>
      <c r="E8" s="76"/>
      <c r="F8" s="97"/>
      <c r="G8" s="98"/>
      <c r="H8" s="18"/>
      <c r="I8" s="19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+'[1]18.20'!$Q$152</f>
        <v>0.28306052248558722</v>
      </c>
      <c r="C9" s="16">
        <f>+'[1]18.20'!$Q$307</f>
        <v>0.282966790990544</v>
      </c>
      <c r="D9" s="85"/>
      <c r="E9" s="76"/>
      <c r="F9" s="97"/>
      <c r="G9" s="98"/>
      <c r="H9" s="18"/>
      <c r="I9" s="18"/>
      <c r="J9" s="95"/>
      <c r="K9" s="96"/>
      <c r="L9" s="18"/>
      <c r="M9" s="95"/>
      <c r="N9" s="96"/>
    </row>
    <row r="10" spans="1:14" s="17" customFormat="1" ht="33" customHeight="1">
      <c r="A10" s="12" t="s">
        <v>43</v>
      </c>
      <c r="B10" s="16">
        <f>+'[1]18.20'!$P$152</f>
        <v>0.43708012990021455</v>
      </c>
      <c r="C10" s="16">
        <f>+'[1]18.20'!$P$307</f>
        <v>0.43711881873010427</v>
      </c>
      <c r="D10" s="85"/>
      <c r="E10" s="76"/>
      <c r="F10" s="97"/>
      <c r="G10" s="98"/>
      <c r="H10" s="18"/>
      <c r="I10" s="18"/>
      <c r="J10" s="95"/>
      <c r="K10" s="96"/>
      <c r="L10" s="56"/>
      <c r="M10" s="95"/>
      <c r="N10" s="96"/>
    </row>
    <row r="11" spans="1:14" s="17" customFormat="1" ht="33" customHeight="1">
      <c r="A11" s="52"/>
      <c r="B11" s="52"/>
      <c r="C11" s="52"/>
      <c r="D11" s="85"/>
      <c r="E11" s="76"/>
      <c r="F11" s="97"/>
      <c r="G11" s="98"/>
      <c r="H11" s="18"/>
      <c r="I11" s="18"/>
      <c r="J11" s="95"/>
      <c r="K11" s="96"/>
      <c r="L11" s="56"/>
      <c r="M11" s="95"/>
      <c r="N11" s="96"/>
    </row>
    <row r="12" spans="1:14" s="17" customFormat="1" ht="33" customHeight="1">
      <c r="A12" s="12"/>
      <c r="B12" s="16"/>
      <c r="C12" s="16"/>
      <c r="D12" s="85"/>
      <c r="E12" s="76"/>
      <c r="F12" s="97"/>
      <c r="G12" s="98"/>
      <c r="H12" s="18"/>
      <c r="I12" s="18"/>
      <c r="J12" s="95"/>
      <c r="K12" s="96"/>
      <c r="L12" s="56"/>
      <c r="M12" s="95"/>
      <c r="N12" s="96"/>
    </row>
    <row r="13" spans="1:14" s="17" customFormat="1" ht="33" customHeight="1">
      <c r="A13" s="14"/>
      <c r="B13" s="16"/>
      <c r="C13" s="16"/>
      <c r="D13" s="85"/>
      <c r="E13" s="76"/>
      <c r="F13" s="97"/>
      <c r="G13" s="98"/>
      <c r="H13" s="18"/>
      <c r="I13" s="18"/>
      <c r="J13" s="95"/>
      <c r="K13" s="96"/>
      <c r="L13" s="56"/>
      <c r="M13" s="95"/>
      <c r="N13" s="96"/>
    </row>
    <row r="14" spans="1:14" s="17" customFormat="1" ht="33" customHeight="1">
      <c r="A14" s="14"/>
      <c r="B14" s="12"/>
      <c r="C14" s="12"/>
      <c r="D14" s="85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85"/>
      <c r="E15" s="19" t="s">
        <v>41</v>
      </c>
      <c r="F15" s="20">
        <v>1</v>
      </c>
      <c r="G15" s="20">
        <v>0</v>
      </c>
      <c r="H15" s="20">
        <v>0</v>
      </c>
      <c r="I15" s="20">
        <v>1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86"/>
      <c r="E16" s="19" t="s">
        <v>42</v>
      </c>
      <c r="F16" s="20">
        <v>1</v>
      </c>
      <c r="G16" s="20">
        <v>0</v>
      </c>
      <c r="H16" s="20">
        <v>0</v>
      </c>
      <c r="I16" s="20">
        <v>1</v>
      </c>
      <c r="J16" s="20">
        <v>2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M6:N6"/>
    <mergeCell ref="F7:G7"/>
    <mergeCell ref="J11:K11"/>
    <mergeCell ref="F6:G6"/>
    <mergeCell ref="M10:N10"/>
    <mergeCell ref="M11:N11"/>
    <mergeCell ref="J7:K7"/>
    <mergeCell ref="J8:K8"/>
    <mergeCell ref="M9:N9"/>
    <mergeCell ref="M7:N7"/>
    <mergeCell ref="M12:N12"/>
    <mergeCell ref="F10:G10"/>
    <mergeCell ref="J10:K10"/>
    <mergeCell ref="F11:G11"/>
    <mergeCell ref="M8:N8"/>
    <mergeCell ref="F12:G12"/>
    <mergeCell ref="F13:G13"/>
    <mergeCell ref="J13:K13"/>
    <mergeCell ref="J12:K12"/>
    <mergeCell ref="F9:G9"/>
    <mergeCell ref="J9:K9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J6:K6"/>
    <mergeCell ref="F8:G8"/>
    <mergeCell ref="M5:N5"/>
    <mergeCell ref="M13:N13"/>
  </mergeCells>
  <phoneticPr fontId="1" type="noConversion"/>
  <conditionalFormatting sqref="F17:M18 F15:N16">
    <cfRule type="cellIs" dxfId="6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5" activeCellId="12" sqref="A159:XFD161 A163:XFD164 A166:XFD168 A170:XFD189 A191:XFD212 A214:XFD224 A226:XFD236 A238:XFD266 A268:XFD271 A273:XFD273 A275:XFD294 A299:XFD302 A30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61</v>
      </c>
      <c r="B1" s="124"/>
      <c r="C1" s="124"/>
      <c r="D1" s="124"/>
      <c r="BN1" t="s">
        <v>62</v>
      </c>
      <c r="DE1" s="124" t="s">
        <v>63</v>
      </c>
      <c r="DF1" s="124"/>
      <c r="DG1" s="124"/>
      <c r="DH1" s="124"/>
      <c r="FR1" t="s">
        <v>62</v>
      </c>
    </row>
    <row r="2" spans="1:215" s="34" customFormat="1" ht="26.25" customHeight="1">
      <c r="A2" s="125" t="s">
        <v>55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64</v>
      </c>
      <c r="G2" s="118" t="s">
        <v>65</v>
      </c>
      <c r="H2" s="120" t="s">
        <v>66</v>
      </c>
      <c r="I2" s="120" t="s">
        <v>67</v>
      </c>
      <c r="J2" s="120" t="s">
        <v>4</v>
      </c>
      <c r="K2" s="122" t="s">
        <v>68</v>
      </c>
      <c r="L2" s="134" t="s">
        <v>69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70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71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57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58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55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64</v>
      </c>
      <c r="DK2" s="118" t="s">
        <v>65</v>
      </c>
      <c r="DL2" s="120" t="s">
        <v>66</v>
      </c>
      <c r="DM2" s="120" t="s">
        <v>67</v>
      </c>
      <c r="DN2" s="120" t="s">
        <v>4</v>
      </c>
      <c r="DO2" s="122" t="s">
        <v>68</v>
      </c>
      <c r="DP2" s="134" t="s">
        <v>69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70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71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57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58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4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5" t="s">
        <v>12</v>
      </c>
      <c r="T3" s="35" t="s">
        <v>13</v>
      </c>
      <c r="U3" s="35" t="s">
        <v>56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6" t="s">
        <v>78</v>
      </c>
      <c r="AC3" s="25" t="s">
        <v>79</v>
      </c>
      <c r="AD3" s="25" t="s">
        <v>80</v>
      </c>
      <c r="AE3" s="25" t="s">
        <v>81</v>
      </c>
      <c r="AF3" s="36" t="s">
        <v>82</v>
      </c>
      <c r="AG3" s="25" t="s">
        <v>83</v>
      </c>
      <c r="AH3" s="25" t="s">
        <v>84</v>
      </c>
      <c r="AI3" s="36" t="s">
        <v>85</v>
      </c>
      <c r="AJ3" s="36" t="s">
        <v>86</v>
      </c>
      <c r="AK3" s="36" t="s">
        <v>87</v>
      </c>
      <c r="AL3" s="26" t="s">
        <v>88</v>
      </c>
      <c r="AM3" s="25" t="s">
        <v>89</v>
      </c>
      <c r="AN3" s="25" t="s">
        <v>90</v>
      </c>
      <c r="AO3" s="25" t="s">
        <v>91</v>
      </c>
      <c r="AP3" s="36" t="s">
        <v>92</v>
      </c>
      <c r="AQ3" s="37" t="s">
        <v>93</v>
      </c>
      <c r="AR3" s="36" t="s">
        <v>94</v>
      </c>
      <c r="AS3" s="36" t="s">
        <v>95</v>
      </c>
      <c r="AT3" s="36" t="s">
        <v>96</v>
      </c>
      <c r="AU3" s="36" t="s">
        <v>97</v>
      </c>
      <c r="AV3" s="25" t="s">
        <v>98</v>
      </c>
      <c r="AW3" s="25" t="s">
        <v>99</v>
      </c>
      <c r="AX3" s="25" t="s">
        <v>100</v>
      </c>
      <c r="AY3" s="25" t="s">
        <v>101</v>
      </c>
      <c r="AZ3" s="25" t="s">
        <v>102</v>
      </c>
      <c r="BA3" s="25" t="s">
        <v>103</v>
      </c>
      <c r="BB3" s="27" t="s">
        <v>79</v>
      </c>
      <c r="BC3" s="38" t="s">
        <v>80</v>
      </c>
      <c r="BD3" s="38" t="s">
        <v>81</v>
      </c>
      <c r="BE3" s="38" t="s">
        <v>104</v>
      </c>
      <c r="BF3" s="38" t="s">
        <v>90</v>
      </c>
      <c r="BG3" s="38" t="s">
        <v>82</v>
      </c>
      <c r="BH3" s="38" t="s">
        <v>84</v>
      </c>
      <c r="BI3" s="38" t="s">
        <v>105</v>
      </c>
      <c r="BJ3" s="38" t="s">
        <v>86</v>
      </c>
      <c r="BK3" s="38" t="s">
        <v>106</v>
      </c>
      <c r="BL3" s="38" t="s">
        <v>107</v>
      </c>
      <c r="BM3" s="38" t="s">
        <v>83</v>
      </c>
      <c r="BN3" s="38" t="s">
        <v>108</v>
      </c>
      <c r="BO3" s="38" t="s">
        <v>109</v>
      </c>
      <c r="BP3" s="36" t="s">
        <v>78</v>
      </c>
      <c r="BQ3" s="25" t="s">
        <v>79</v>
      </c>
      <c r="BR3" s="25" t="s">
        <v>80</v>
      </c>
      <c r="BS3" s="25" t="s">
        <v>81</v>
      </c>
      <c r="BT3" s="36" t="s">
        <v>82</v>
      </c>
      <c r="BU3" s="25" t="s">
        <v>83</v>
      </c>
      <c r="BV3" s="25" t="s">
        <v>84</v>
      </c>
      <c r="BW3" s="36" t="s">
        <v>85</v>
      </c>
      <c r="BX3" s="36" t="s">
        <v>86</v>
      </c>
      <c r="BY3" s="36" t="s">
        <v>87</v>
      </c>
      <c r="BZ3" s="26" t="s">
        <v>88</v>
      </c>
      <c r="CA3" s="25" t="s">
        <v>89</v>
      </c>
      <c r="CB3" s="25" t="s">
        <v>90</v>
      </c>
      <c r="CC3" s="25" t="s">
        <v>91</v>
      </c>
      <c r="CD3" s="36" t="s">
        <v>92</v>
      </c>
      <c r="CE3" s="37" t="s">
        <v>93</v>
      </c>
      <c r="CF3" s="36" t="s">
        <v>94</v>
      </c>
      <c r="CG3" s="36" t="s">
        <v>95</v>
      </c>
      <c r="CH3" s="36" t="s">
        <v>96</v>
      </c>
      <c r="CI3" s="36" t="s">
        <v>97</v>
      </c>
      <c r="CJ3" s="25" t="s">
        <v>98</v>
      </c>
      <c r="CK3" s="25" t="s">
        <v>99</v>
      </c>
      <c r="CL3" s="25" t="s">
        <v>100</v>
      </c>
      <c r="CM3" s="25" t="s">
        <v>101</v>
      </c>
      <c r="CN3" s="25" t="s">
        <v>102</v>
      </c>
      <c r="CO3" s="25" t="s">
        <v>103</v>
      </c>
      <c r="CP3" s="27" t="s">
        <v>79</v>
      </c>
      <c r="CQ3" s="38" t="s">
        <v>80</v>
      </c>
      <c r="CR3" s="38" t="s">
        <v>81</v>
      </c>
      <c r="CS3" s="38" t="s">
        <v>104</v>
      </c>
      <c r="CT3" s="38" t="s">
        <v>90</v>
      </c>
      <c r="CU3" s="38" t="s">
        <v>82</v>
      </c>
      <c r="CV3" s="38" t="s">
        <v>84</v>
      </c>
      <c r="CW3" s="38" t="s">
        <v>105</v>
      </c>
      <c r="CX3" s="38" t="s">
        <v>86</v>
      </c>
      <c r="CY3" s="38" t="s">
        <v>106</v>
      </c>
      <c r="CZ3" s="38" t="s">
        <v>107</v>
      </c>
      <c r="DA3" s="38" t="s">
        <v>83</v>
      </c>
      <c r="DB3" s="38" t="s">
        <v>108</v>
      </c>
      <c r="DC3" s="38" t="s">
        <v>109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5" t="s">
        <v>12</v>
      </c>
      <c r="DX3" s="35" t="s">
        <v>13</v>
      </c>
      <c r="DY3" s="35" t="s">
        <v>110</v>
      </c>
      <c r="DZ3" s="35" t="s">
        <v>111</v>
      </c>
      <c r="EA3" s="35" t="s">
        <v>73</v>
      </c>
      <c r="EB3" s="35" t="s">
        <v>74</v>
      </c>
      <c r="EC3" s="35" t="s">
        <v>75</v>
      </c>
      <c r="ED3" s="35" t="s">
        <v>76</v>
      </c>
      <c r="EE3" s="35" t="s">
        <v>77</v>
      </c>
      <c r="EF3" s="36" t="s">
        <v>78</v>
      </c>
      <c r="EG3" s="25" t="s">
        <v>79</v>
      </c>
      <c r="EH3" s="25" t="s">
        <v>80</v>
      </c>
      <c r="EI3" s="25" t="s">
        <v>81</v>
      </c>
      <c r="EJ3" s="36" t="s">
        <v>82</v>
      </c>
      <c r="EK3" s="25" t="s">
        <v>83</v>
      </c>
      <c r="EL3" s="25" t="s">
        <v>84</v>
      </c>
      <c r="EM3" s="36" t="s">
        <v>85</v>
      </c>
      <c r="EN3" s="36" t="s">
        <v>86</v>
      </c>
      <c r="EO3" s="36" t="s">
        <v>87</v>
      </c>
      <c r="EP3" s="26" t="s">
        <v>88</v>
      </c>
      <c r="EQ3" s="25" t="s">
        <v>89</v>
      </c>
      <c r="ER3" s="25" t="s">
        <v>90</v>
      </c>
      <c r="ES3" s="25" t="s">
        <v>91</v>
      </c>
      <c r="ET3" s="36" t="s">
        <v>92</v>
      </c>
      <c r="EU3" s="37" t="s">
        <v>93</v>
      </c>
      <c r="EV3" s="36" t="s">
        <v>94</v>
      </c>
      <c r="EW3" s="36" t="s">
        <v>95</v>
      </c>
      <c r="EX3" s="36" t="s">
        <v>96</v>
      </c>
      <c r="EY3" s="36" t="s">
        <v>97</v>
      </c>
      <c r="EZ3" s="25" t="s">
        <v>98</v>
      </c>
      <c r="FA3" s="25" t="s">
        <v>99</v>
      </c>
      <c r="FB3" s="25" t="s">
        <v>100</v>
      </c>
      <c r="FC3" s="25" t="s">
        <v>101</v>
      </c>
      <c r="FD3" s="25" t="s">
        <v>102</v>
      </c>
      <c r="FE3" s="25" t="s">
        <v>103</v>
      </c>
      <c r="FF3" s="27" t="s">
        <v>79</v>
      </c>
      <c r="FG3" s="38" t="s">
        <v>80</v>
      </c>
      <c r="FH3" s="38" t="s">
        <v>81</v>
      </c>
      <c r="FI3" s="38" t="s">
        <v>104</v>
      </c>
      <c r="FJ3" s="38" t="s">
        <v>90</v>
      </c>
      <c r="FK3" s="38" t="s">
        <v>82</v>
      </c>
      <c r="FL3" s="38" t="s">
        <v>84</v>
      </c>
      <c r="FM3" s="38" t="s">
        <v>105</v>
      </c>
      <c r="FN3" s="38" t="s">
        <v>86</v>
      </c>
      <c r="FO3" s="38" t="s">
        <v>106</v>
      </c>
      <c r="FP3" s="38" t="s">
        <v>107</v>
      </c>
      <c r="FQ3" s="38" t="s">
        <v>83</v>
      </c>
      <c r="FR3" s="38" t="s">
        <v>108</v>
      </c>
      <c r="FS3" s="38" t="s">
        <v>95</v>
      </c>
      <c r="FT3" s="36" t="s">
        <v>78</v>
      </c>
      <c r="FU3" s="25" t="s">
        <v>79</v>
      </c>
      <c r="FV3" s="25" t="s">
        <v>80</v>
      </c>
      <c r="FW3" s="25" t="s">
        <v>81</v>
      </c>
      <c r="FX3" s="36" t="s">
        <v>82</v>
      </c>
      <c r="FY3" s="25" t="s">
        <v>83</v>
      </c>
      <c r="FZ3" s="25" t="s">
        <v>84</v>
      </c>
      <c r="GA3" s="36" t="s">
        <v>85</v>
      </c>
      <c r="GB3" s="36" t="s">
        <v>86</v>
      </c>
      <c r="GC3" s="36" t="s">
        <v>87</v>
      </c>
      <c r="GD3" s="26" t="s">
        <v>88</v>
      </c>
      <c r="GE3" s="25" t="s">
        <v>89</v>
      </c>
      <c r="GF3" s="25" t="s">
        <v>90</v>
      </c>
      <c r="GG3" s="25" t="s">
        <v>91</v>
      </c>
      <c r="GH3" s="36" t="s">
        <v>92</v>
      </c>
      <c r="GI3" s="37" t="s">
        <v>93</v>
      </c>
      <c r="GJ3" s="36" t="s">
        <v>94</v>
      </c>
      <c r="GK3" s="36" t="s">
        <v>95</v>
      </c>
      <c r="GL3" s="36" t="s">
        <v>96</v>
      </c>
      <c r="GM3" s="36" t="s">
        <v>97</v>
      </c>
      <c r="GN3" s="25" t="s">
        <v>98</v>
      </c>
      <c r="GO3" s="25" t="s">
        <v>99</v>
      </c>
      <c r="GP3" s="25" t="s">
        <v>100</v>
      </c>
      <c r="GQ3" s="25" t="s">
        <v>101</v>
      </c>
      <c r="GR3" s="25" t="s">
        <v>102</v>
      </c>
      <c r="GS3" s="25" t="s">
        <v>103</v>
      </c>
      <c r="GT3" s="27" t="s">
        <v>79</v>
      </c>
      <c r="GU3" s="38" t="s">
        <v>80</v>
      </c>
      <c r="GV3" s="38" t="s">
        <v>81</v>
      </c>
      <c r="GW3" s="38" t="s">
        <v>104</v>
      </c>
      <c r="GX3" s="38" t="s">
        <v>90</v>
      </c>
      <c r="GY3" s="38" t="s">
        <v>82</v>
      </c>
      <c r="GZ3" s="38" t="s">
        <v>84</v>
      </c>
      <c r="HA3" s="38" t="s">
        <v>105</v>
      </c>
      <c r="HB3" s="38" t="s">
        <v>86</v>
      </c>
      <c r="HC3" s="38" t="s">
        <v>106</v>
      </c>
      <c r="HD3" s="38" t="s">
        <v>107</v>
      </c>
      <c r="HE3" s="38" t="s">
        <v>83</v>
      </c>
      <c r="HF3" s="38" t="s">
        <v>108</v>
      </c>
      <c r="HG3" s="38" t="s">
        <v>95</v>
      </c>
    </row>
    <row r="4" spans="1:215" s="34" customFormat="1" ht="15.75" hidden="1" customHeight="1">
      <c r="A4" s="62">
        <v>30501005</v>
      </c>
      <c r="B4" s="109" t="s">
        <v>112</v>
      </c>
      <c r="C4" s="77" t="s">
        <v>113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9" t="s">
        <v>112</v>
      </c>
      <c r="DG4" s="77" t="s">
        <v>113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2">
        <v>30501006</v>
      </c>
      <c r="B5" s="110"/>
      <c r="C5" s="77" t="s">
        <v>114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0"/>
      <c r="DG5" s="77" t="s">
        <v>114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99" t="s">
        <v>115</v>
      </c>
      <c r="C6" s="28" t="s">
        <v>116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99" t="s">
        <v>117</v>
      </c>
      <c r="DG6" s="28" t="s">
        <v>116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2">
        <v>30100014</v>
      </c>
      <c r="B7" s="100"/>
      <c r="C7" s="28" t="s">
        <v>118</v>
      </c>
      <c r="D7" s="5">
        <v>198</v>
      </c>
      <c r="E7" s="22">
        <v>5.03</v>
      </c>
      <c r="F7" s="23">
        <f t="shared" si="0"/>
        <v>995.94</v>
      </c>
      <c r="G7" s="23">
        <f>+'[2]18'!$L$20/2</f>
        <v>1009.2</v>
      </c>
      <c r="H7" s="23">
        <f t="shared" si="1"/>
        <v>1.75</v>
      </c>
      <c r="I7" s="23">
        <f t="shared" si="2"/>
        <v>0</v>
      </c>
      <c r="J7" s="23">
        <f t="shared" si="3"/>
        <v>997.69</v>
      </c>
      <c r="K7" s="23">
        <f t="shared" si="4"/>
        <v>0.17540518597961291</v>
      </c>
      <c r="L7" s="23">
        <f t="shared" si="5"/>
        <v>0</v>
      </c>
      <c r="M7" s="10">
        <v>0.3</v>
      </c>
      <c r="N7" s="23">
        <f t="shared" si="6"/>
        <v>2.9930700000000003</v>
      </c>
      <c r="O7" s="23">
        <f t="shared" si="7"/>
        <v>0.12459481402038708</v>
      </c>
      <c r="P7" s="23">
        <f t="shared" si="8"/>
        <v>0</v>
      </c>
      <c r="Q7" s="7">
        <v>0.05</v>
      </c>
      <c r="R7" s="6">
        <f t="shared" si="9"/>
        <v>4.9884500000000005E-2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f>3.5/2</f>
        <v>1.75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997.69</v>
      </c>
      <c r="BR7" s="4" t="str">
        <f t="shared" si="10"/>
        <v/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0"/>
      <c r="DG7" s="28" t="s">
        <v>118</v>
      </c>
      <c r="DH7" s="5">
        <f t="shared" si="13"/>
        <v>395</v>
      </c>
      <c r="DI7" s="24">
        <v>5.03</v>
      </c>
      <c r="DJ7" s="23">
        <f t="shared" si="14"/>
        <v>1986.8500000000001</v>
      </c>
      <c r="DK7" s="23">
        <f t="shared" si="15"/>
        <v>2018.4</v>
      </c>
      <c r="DL7" s="23">
        <f t="shared" si="16"/>
        <v>3.5</v>
      </c>
      <c r="DM7" s="23">
        <f t="shared" si="17"/>
        <v>0</v>
      </c>
      <c r="DN7" s="23">
        <f t="shared" si="18"/>
        <v>1990.3500000000001</v>
      </c>
      <c r="DO7" s="23">
        <f t="shared" si="19"/>
        <v>0.17584846886226038</v>
      </c>
      <c r="DP7" s="23">
        <f t="shared" si="20"/>
        <v>0</v>
      </c>
      <c r="DQ7" s="10">
        <v>0.3</v>
      </c>
      <c r="DR7" s="23">
        <f t="shared" si="21"/>
        <v>5.97105</v>
      </c>
      <c r="DS7" s="23">
        <f t="shared" si="22"/>
        <v>0.12415153113773961</v>
      </c>
      <c r="DT7" s="23">
        <f t="shared" si="23"/>
        <v>0</v>
      </c>
      <c r="DU7" s="7">
        <v>0.05</v>
      </c>
      <c r="DV7" s="6">
        <f t="shared" si="24"/>
        <v>9.9517500000000009E-2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3.5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>
        <f t="shared" si="29"/>
        <v>1990.3500000000001</v>
      </c>
      <c r="FV7" s="4" t="str">
        <f t="shared" si="29"/>
        <v/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0"/>
      <c r="C8" s="28" t="s">
        <v>119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0"/>
      <c r="DG8" s="28" t="s">
        <v>119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0"/>
      <c r="C9" s="28" t="s">
        <v>120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0"/>
      <c r="DG9" s="28" t="s">
        <v>120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2">
        <v>30100011</v>
      </c>
      <c r="B10" s="101"/>
      <c r="C10" s="28" t="s">
        <v>121</v>
      </c>
      <c r="D10" s="5">
        <v>189</v>
      </c>
      <c r="E10" s="22">
        <v>5.03</v>
      </c>
      <c r="F10" s="23">
        <f t="shared" si="0"/>
        <v>950.67000000000007</v>
      </c>
      <c r="G10" s="23">
        <f>+'[2]18'!$L$22/2</f>
        <v>1009.2</v>
      </c>
      <c r="H10" s="23">
        <f t="shared" si="1"/>
        <v>0</v>
      </c>
      <c r="I10" s="23">
        <f t="shared" si="2"/>
        <v>0</v>
      </c>
      <c r="J10" s="23">
        <f t="shared" si="3"/>
        <v>950.67000000000007</v>
      </c>
      <c r="K10" s="23">
        <f t="shared" si="4"/>
        <v>0</v>
      </c>
      <c r="L10" s="23">
        <f t="shared" si="5"/>
        <v>0</v>
      </c>
      <c r="M10" s="10">
        <v>0.3</v>
      </c>
      <c r="N10" s="23">
        <f t="shared" si="6"/>
        <v>2.8520100000000004</v>
      </c>
      <c r="O10" s="23">
        <f t="shared" si="7"/>
        <v>0.3</v>
      </c>
      <c r="P10" s="23">
        <f t="shared" si="8"/>
        <v>0</v>
      </c>
      <c r="Q10" s="7">
        <v>0.05</v>
      </c>
      <c r="R10" s="6">
        <f t="shared" si="9"/>
        <v>4.7533500000000006E-2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1"/>
      <c r="DG10" s="28" t="s">
        <v>121</v>
      </c>
      <c r="DH10" s="5">
        <f t="shared" si="13"/>
        <v>379</v>
      </c>
      <c r="DI10" s="24">
        <v>5.03</v>
      </c>
      <c r="DJ10" s="23">
        <f t="shared" si="14"/>
        <v>1906.3700000000001</v>
      </c>
      <c r="DK10" s="23">
        <f t="shared" si="15"/>
        <v>2018.4</v>
      </c>
      <c r="DL10" s="23">
        <f t="shared" si="16"/>
        <v>0</v>
      </c>
      <c r="DM10" s="23">
        <f t="shared" si="17"/>
        <v>0</v>
      </c>
      <c r="DN10" s="23">
        <f t="shared" si="18"/>
        <v>1906.3700000000001</v>
      </c>
      <c r="DO10" s="23">
        <f t="shared" si="19"/>
        <v>0</v>
      </c>
      <c r="DP10" s="23">
        <f t="shared" si="20"/>
        <v>0</v>
      </c>
      <c r="DQ10" s="10">
        <v>0.3</v>
      </c>
      <c r="DR10" s="23">
        <f t="shared" si="21"/>
        <v>5.7191100000000006</v>
      </c>
      <c r="DS10" s="23">
        <f t="shared" si="22"/>
        <v>0.3</v>
      </c>
      <c r="DT10" s="23">
        <f t="shared" si="23"/>
        <v>0</v>
      </c>
      <c r="DU10" s="7">
        <v>0.05</v>
      </c>
      <c r="DV10" s="6">
        <f t="shared" si="24"/>
        <v>9.5318500000000014E-2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>
        <f t="shared" si="29"/>
        <v>0</v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99" t="s">
        <v>122</v>
      </c>
      <c r="C11" s="28" t="s">
        <v>123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99" t="s">
        <v>122</v>
      </c>
      <c r="DG11" s="28" t="s">
        <v>123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0"/>
      <c r="C12" s="28" t="s">
        <v>124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0"/>
      <c r="DG12" s="28" t="s">
        <v>124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1"/>
      <c r="C13" s="28" t="s">
        <v>125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1"/>
      <c r="DG13" s="28" t="s">
        <v>125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2">
        <v>30100031</v>
      </c>
      <c r="B14" s="105" t="s">
        <v>126</v>
      </c>
      <c r="C14" s="28" t="s">
        <v>121</v>
      </c>
      <c r="D14" s="5">
        <v>178</v>
      </c>
      <c r="E14" s="22">
        <v>5.03</v>
      </c>
      <c r="F14" s="23">
        <f t="shared" si="0"/>
        <v>895.34</v>
      </c>
      <c r="G14" s="23">
        <f>+'[2]18'!$L$29/2</f>
        <v>1050.8</v>
      </c>
      <c r="H14" s="23">
        <f t="shared" si="1"/>
        <v>5.25</v>
      </c>
      <c r="I14" s="23">
        <f t="shared" si="2"/>
        <v>0</v>
      </c>
      <c r="J14" s="23">
        <f t="shared" si="3"/>
        <v>900.59</v>
      </c>
      <c r="K14" s="23">
        <f t="shared" si="4"/>
        <v>0.58295117645099315</v>
      </c>
      <c r="L14" s="23">
        <f t="shared" si="5"/>
        <v>0</v>
      </c>
      <c r="M14" s="10">
        <v>0.35</v>
      </c>
      <c r="N14" s="23">
        <f t="shared" si="6"/>
        <v>3.1520649999999999</v>
      </c>
      <c r="O14" s="23">
        <f t="shared" si="7"/>
        <v>-0.23295117645099317</v>
      </c>
      <c r="P14" s="23">
        <f t="shared" si="8"/>
        <v>0</v>
      </c>
      <c r="Q14" s="7">
        <v>0.3</v>
      </c>
      <c r="R14" s="6">
        <f t="shared" si="9"/>
        <v>0.270177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f>10.5/2</f>
        <v>5.25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900.59000000000026</v>
      </c>
      <c r="BR14" s="4" t="str">
        <f t="shared" si="10"/>
        <v/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5" t="s">
        <v>126</v>
      </c>
      <c r="DG14" s="28" t="s">
        <v>121</v>
      </c>
      <c r="DH14" s="5">
        <f t="shared" si="13"/>
        <v>355</v>
      </c>
      <c r="DI14" s="24">
        <v>5.03</v>
      </c>
      <c r="DJ14" s="23">
        <f t="shared" si="14"/>
        <v>1785.65</v>
      </c>
      <c r="DK14" s="23">
        <f t="shared" si="15"/>
        <v>2101.6</v>
      </c>
      <c r="DL14" s="23">
        <f t="shared" si="16"/>
        <v>10.5</v>
      </c>
      <c r="DM14" s="23">
        <f t="shared" si="17"/>
        <v>0</v>
      </c>
      <c r="DN14" s="23">
        <f t="shared" si="18"/>
        <v>1796.15</v>
      </c>
      <c r="DO14" s="23">
        <f t="shared" si="19"/>
        <v>0.58458369289869994</v>
      </c>
      <c r="DP14" s="23">
        <f t="shared" si="20"/>
        <v>0</v>
      </c>
      <c r="DQ14" s="10">
        <v>0.35</v>
      </c>
      <c r="DR14" s="23">
        <f t="shared" si="21"/>
        <v>6.2865250000000001</v>
      </c>
      <c r="DS14" s="23">
        <f t="shared" si="22"/>
        <v>-0.23458369289869996</v>
      </c>
      <c r="DT14" s="23">
        <f t="shared" si="23"/>
        <v>0</v>
      </c>
      <c r="DU14" s="7">
        <v>0.3</v>
      </c>
      <c r="DV14" s="6">
        <f t="shared" si="24"/>
        <v>0.53884500000000002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10.5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>
        <f t="shared" si="29"/>
        <v>1796.15</v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>
        <f t="shared" si="30"/>
        <v>0</v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5"/>
      <c r="C15" s="28" t="s">
        <v>127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5"/>
      <c r="DG15" s="28" t="s">
        <v>127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5"/>
      <c r="C16" s="28" t="s">
        <v>128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5"/>
      <c r="DG16" s="28" t="s">
        <v>128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5"/>
      <c r="C17" s="28" t="s">
        <v>129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5"/>
      <c r="DG17" s="28" t="s">
        <v>129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99" t="s">
        <v>130</v>
      </c>
      <c r="C18" s="28" t="s">
        <v>129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99" t="s">
        <v>130</v>
      </c>
      <c r="DG18" s="28" t="s">
        <v>129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0"/>
      <c r="C19" s="28" t="s">
        <v>131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0"/>
      <c r="DG19" s="28" t="s">
        <v>131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1"/>
      <c r="C20" s="28" t="s">
        <v>119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1"/>
      <c r="DG20" s="28" t="s">
        <v>119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99" t="s">
        <v>132</v>
      </c>
      <c r="C21" s="28" t="s">
        <v>133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99" t="s">
        <v>132</v>
      </c>
      <c r="DG21" s="28" t="s">
        <v>133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0"/>
      <c r="C22" s="28" t="s">
        <v>134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0"/>
      <c r="DG22" s="28" t="s">
        <v>134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0"/>
      <c r="C23" s="28" t="s">
        <v>135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0"/>
      <c r="DG23" s="28" t="s">
        <v>135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1"/>
      <c r="C24" s="28" t="s">
        <v>114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1"/>
      <c r="DG24" s="28" t="s">
        <v>114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136</v>
      </c>
      <c r="C25" s="28" t="s">
        <v>137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136</v>
      </c>
      <c r="DG25" s="28" t="s">
        <v>137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5" t="s">
        <v>138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5" t="s">
        <v>138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05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5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6" t="s">
        <v>139</v>
      </c>
      <c r="C28" s="28" t="s">
        <v>140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6" t="s">
        <v>139</v>
      </c>
      <c r="DG28" s="28" t="s">
        <v>140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7"/>
      <c r="C29" s="28" t="s">
        <v>119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7"/>
      <c r="DG29" s="28" t="s">
        <v>119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7"/>
      <c r="C30" s="28" t="s">
        <v>131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7"/>
      <c r="DG30" s="28" t="s">
        <v>131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08"/>
      <c r="C31" s="28" t="s">
        <v>129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08"/>
      <c r="DG31" s="28" t="s">
        <v>129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99" t="s">
        <v>141</v>
      </c>
      <c r="C32" s="28" t="s">
        <v>120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99" t="s">
        <v>141</v>
      </c>
      <c r="DG32" s="28" t="s">
        <v>120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0"/>
      <c r="C33" s="28" t="s">
        <v>142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0"/>
      <c r="DG33" s="28" t="s">
        <v>142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0"/>
      <c r="C34" s="28" t="s">
        <v>131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0"/>
      <c r="DG34" s="28" t="s">
        <v>131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2">
        <v>30100043</v>
      </c>
      <c r="B35" s="101"/>
      <c r="C35" s="28" t="s">
        <v>143</v>
      </c>
      <c r="D35" s="5">
        <v>157</v>
      </c>
      <c r="E35" s="22">
        <v>5.03</v>
      </c>
      <c r="F35" s="23">
        <f t="shared" si="0"/>
        <v>789.71</v>
      </c>
      <c r="G35" s="23">
        <f>+'[2]18'!$L$46/2</f>
        <v>788.83500000000004</v>
      </c>
      <c r="H35" s="23">
        <f t="shared" si="1"/>
        <v>0</v>
      </c>
      <c r="I35" s="23">
        <f t="shared" si="2"/>
        <v>0</v>
      </c>
      <c r="J35" s="23">
        <f t="shared" si="3"/>
        <v>789.71</v>
      </c>
      <c r="K35" s="23">
        <f t="shared" si="4"/>
        <v>0</v>
      </c>
      <c r="L35" s="23">
        <f t="shared" si="5"/>
        <v>0</v>
      </c>
      <c r="M35" s="10">
        <v>0.2</v>
      </c>
      <c r="N35" s="23">
        <f t="shared" si="6"/>
        <v>1.57942</v>
      </c>
      <c r="O35" s="23">
        <f t="shared" si="7"/>
        <v>0.2</v>
      </c>
      <c r="P35" s="23">
        <f t="shared" si="8"/>
        <v>0</v>
      </c>
      <c r="Q35" s="7">
        <v>0.1</v>
      </c>
      <c r="R35" s="6">
        <f t="shared" si="9"/>
        <v>7.8971E-2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38"/>
        <v>0</v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1"/>
      <c r="DG35" s="28" t="s">
        <v>143</v>
      </c>
      <c r="DH35" s="5">
        <f t="shared" si="13"/>
        <v>314</v>
      </c>
      <c r="DI35" s="24">
        <v>5.03</v>
      </c>
      <c r="DJ35" s="23">
        <f t="shared" si="14"/>
        <v>1579.42</v>
      </c>
      <c r="DK35" s="23">
        <f t="shared" si="15"/>
        <v>1577.67</v>
      </c>
      <c r="DL35" s="23">
        <f t="shared" si="16"/>
        <v>0</v>
      </c>
      <c r="DM35" s="23">
        <f t="shared" si="17"/>
        <v>0</v>
      </c>
      <c r="DN35" s="23">
        <f t="shared" si="18"/>
        <v>1579.42</v>
      </c>
      <c r="DO35" s="23">
        <f t="shared" si="19"/>
        <v>0</v>
      </c>
      <c r="DP35" s="23">
        <f t="shared" si="20"/>
        <v>0</v>
      </c>
      <c r="DQ35" s="10">
        <v>0.2</v>
      </c>
      <c r="DR35" s="23">
        <f t="shared" si="21"/>
        <v>3.1588400000000001</v>
      </c>
      <c r="DS35" s="23">
        <f t="shared" si="22"/>
        <v>0.2</v>
      </c>
      <c r="DT35" s="23">
        <f t="shared" si="23"/>
        <v>0</v>
      </c>
      <c r="DU35" s="7">
        <v>0.1</v>
      </c>
      <c r="DV35" s="6">
        <f t="shared" si="24"/>
        <v>0.157942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>
        <f t="shared" si="40"/>
        <v>0</v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>
        <f t="shared" si="40"/>
        <v>0</v>
      </c>
      <c r="FY35" s="4">
        <f t="shared" si="40"/>
        <v>0</v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99" t="s">
        <v>144</v>
      </c>
      <c r="C36" s="28" t="s">
        <v>145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99" t="s">
        <v>144</v>
      </c>
      <c r="DG36" s="28" t="s">
        <v>145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0"/>
      <c r="C37" s="28" t="s">
        <v>125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0"/>
      <c r="DG37" s="28" t="s">
        <v>125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0"/>
      <c r="C38" s="28" t="s">
        <v>146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0"/>
      <c r="DG38" s="28" t="s">
        <v>146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0"/>
      <c r="C39" s="28" t="s">
        <v>147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0"/>
      <c r="DG39" s="28" t="s">
        <v>147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1"/>
      <c r="C40" s="28" t="s">
        <v>148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1"/>
      <c r="DG40" s="28" t="s">
        <v>148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99" t="s">
        <v>149</v>
      </c>
      <c r="C41" s="28" t="s">
        <v>127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99" t="s">
        <v>149</v>
      </c>
      <c r="DG41" s="28" t="s">
        <v>127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1"/>
      <c r="C42" s="28" t="s">
        <v>150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1"/>
      <c r="DG42" s="28" t="s">
        <v>150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151</v>
      </c>
      <c r="C43" s="28" t="s">
        <v>152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151</v>
      </c>
      <c r="DG43" s="28" t="s">
        <v>152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99" t="s">
        <v>153</v>
      </c>
      <c r="C44" s="28" t="s">
        <v>154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99" t="s">
        <v>153</v>
      </c>
      <c r="DG44" s="28" t="s">
        <v>154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0"/>
      <c r="C45" s="28" t="s">
        <v>129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0"/>
      <c r="DG45" s="28" t="s">
        <v>129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99" t="s">
        <v>155</v>
      </c>
      <c r="C46" s="28" t="s">
        <v>129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99" t="s">
        <v>155</v>
      </c>
      <c r="DG46" s="28" t="s">
        <v>129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1"/>
      <c r="C47" s="28" t="s">
        <v>127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1"/>
      <c r="DG47" s="28" t="s">
        <v>127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0" t="s">
        <v>156</v>
      </c>
      <c r="C48" s="28" t="s">
        <v>143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0" t="s">
        <v>156</v>
      </c>
      <c r="DG48" s="28" t="s">
        <v>143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1"/>
      <c r="C49" s="28" t="s">
        <v>157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1"/>
      <c r="DG49" s="28" t="s">
        <v>157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0" t="s">
        <v>158</v>
      </c>
      <c r="C50" s="28" t="s">
        <v>159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0" t="s">
        <v>158</v>
      </c>
      <c r="DG50" s="28" t="s">
        <v>159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1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1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99" t="s">
        <v>160</v>
      </c>
      <c r="C52" s="28" t="s">
        <v>161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99" t="s">
        <v>160</v>
      </c>
      <c r="DG52" s="28" t="s">
        <v>161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1"/>
      <c r="C53" s="28" t="s">
        <v>154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1"/>
      <c r="DG53" s="28" t="s">
        <v>154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99" t="s">
        <v>162</v>
      </c>
      <c r="C54" s="28" t="s">
        <v>163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99" t="s">
        <v>162</v>
      </c>
      <c r="DG54" s="28" t="s">
        <v>163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1"/>
      <c r="C55" s="28" t="s">
        <v>164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1"/>
      <c r="DG55" s="28" t="s">
        <v>164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165</v>
      </c>
      <c r="C56" s="28" t="s">
        <v>161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165</v>
      </c>
      <c r="DG56" s="28" t="s">
        <v>161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99" t="s">
        <v>166</v>
      </c>
      <c r="C57" s="28" t="s">
        <v>154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99" t="s">
        <v>166</v>
      </c>
      <c r="DG57" s="28" t="s">
        <v>154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2">
        <v>30200002</v>
      </c>
      <c r="B58" s="101"/>
      <c r="C58" s="28" t="s">
        <v>161</v>
      </c>
      <c r="D58" s="5">
        <v>344</v>
      </c>
      <c r="E58" s="22">
        <v>5.09</v>
      </c>
      <c r="F58" s="23">
        <f t="shared" si="0"/>
        <v>1750.96</v>
      </c>
      <c r="G58" s="23">
        <f>+'[2]18'!$L$118/2</f>
        <v>2019.2</v>
      </c>
      <c r="H58" s="23">
        <f t="shared" si="1"/>
        <v>18.600000000000001</v>
      </c>
      <c r="I58" s="23">
        <f t="shared" si="2"/>
        <v>0</v>
      </c>
      <c r="J58" s="23">
        <f t="shared" si="3"/>
        <v>1769.56</v>
      </c>
      <c r="K58" s="23">
        <f t="shared" si="4"/>
        <v>1.0511087501977894</v>
      </c>
      <c r="L58" s="23">
        <f t="shared" si="5"/>
        <v>0</v>
      </c>
      <c r="M58" s="10">
        <v>1.2</v>
      </c>
      <c r="N58" s="23">
        <f t="shared" si="6"/>
        <v>21.234719999999996</v>
      </c>
      <c r="O58" s="23">
        <f t="shared" si="7"/>
        <v>0.14889124980221058</v>
      </c>
      <c r="P58" s="23">
        <f t="shared" si="8"/>
        <v>2.2604489251565361</v>
      </c>
      <c r="Q58" s="7">
        <v>1</v>
      </c>
      <c r="R58" s="6">
        <f t="shared" si="9"/>
        <v>1.76956</v>
      </c>
      <c r="S58" s="5">
        <v>1</v>
      </c>
      <c r="T58" s="5"/>
      <c r="U58" s="5"/>
      <c r="V58" s="5">
        <v>1</v>
      </c>
      <c r="W58" s="5">
        <v>2</v>
      </c>
      <c r="X58" s="5"/>
      <c r="Y58" s="5"/>
      <c r="Z58" s="5"/>
      <c r="AA58" s="5"/>
      <c r="AB58" s="4">
        <f>19.8/2</f>
        <v>9.9</v>
      </c>
      <c r="AC58" s="4">
        <f>7.6/2</f>
        <v>3.8</v>
      </c>
      <c r="AD58" s="4"/>
      <c r="AE58" s="4"/>
      <c r="AF58" s="4">
        <f>5.2/2</f>
        <v>2.6</v>
      </c>
      <c r="AG58" s="4"/>
      <c r="AH58" s="4"/>
      <c r="AI58" s="4"/>
      <c r="AJ58" s="4"/>
      <c r="AK58" s="4"/>
      <c r="AL58" s="4"/>
      <c r="AM58" s="4">
        <f>4.6/2</f>
        <v>2.2999999999999998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2"/>
        <v>0.55946110897624268</v>
      </c>
      <c r="BQ58" s="4">
        <f t="shared" si="62"/>
        <v>361.52301075268809</v>
      </c>
      <c r="BR58" s="4" t="str">
        <f t="shared" si="62"/>
        <v/>
      </c>
      <c r="BS58" s="4">
        <f t="shared" si="58"/>
        <v>0</v>
      </c>
      <c r="BT58" s="4">
        <f t="shared" si="58"/>
        <v>12.244098344597907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>
        <f t="shared" si="58"/>
        <v>0</v>
      </c>
      <c r="BZ58" s="4" t="str">
        <f t="shared" si="58"/>
        <v/>
      </c>
      <c r="CA58" s="4" t="str">
        <f t="shared" si="58"/>
        <v/>
      </c>
      <c r="CB58" s="4">
        <f t="shared" si="58"/>
        <v>0</v>
      </c>
      <c r="CC58" s="4">
        <f t="shared" si="58"/>
        <v>0</v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59"/>
        <v>0</v>
      </c>
      <c r="CJ58" s="4" t="str">
        <f t="shared" si="59"/>
        <v/>
      </c>
      <c r="CK58" s="4" t="str">
        <f t="shared" si="59"/>
        <v/>
      </c>
      <c r="CL58" s="4">
        <f t="shared" si="59"/>
        <v>0</v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>
        <f t="shared" si="59"/>
        <v>0</v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1"/>
      <c r="DG58" s="28" t="s">
        <v>161</v>
      </c>
      <c r="DH58" s="5">
        <f t="shared" si="13"/>
        <v>688</v>
      </c>
      <c r="DI58" s="24">
        <v>5.09</v>
      </c>
      <c r="DJ58" s="23">
        <f t="shared" si="14"/>
        <v>3501.92</v>
      </c>
      <c r="DK58" s="23">
        <f t="shared" si="15"/>
        <v>4038.4</v>
      </c>
      <c r="DL58" s="23">
        <f t="shared" si="16"/>
        <v>37.200000000000003</v>
      </c>
      <c r="DM58" s="23">
        <f t="shared" si="17"/>
        <v>0</v>
      </c>
      <c r="DN58" s="23">
        <f t="shared" si="18"/>
        <v>3539.12</v>
      </c>
      <c r="DO58" s="23">
        <f t="shared" si="19"/>
        <v>1.0511087501977894</v>
      </c>
      <c r="DP58" s="23">
        <f t="shared" si="20"/>
        <v>0</v>
      </c>
      <c r="DQ58" s="10">
        <v>1.2</v>
      </c>
      <c r="DR58" s="23">
        <f t="shared" si="21"/>
        <v>42.469439999999992</v>
      </c>
      <c r="DS58" s="23">
        <f t="shared" si="22"/>
        <v>0.14889124980221058</v>
      </c>
      <c r="DT58" s="23">
        <f t="shared" si="23"/>
        <v>2.2604489251565361</v>
      </c>
      <c r="DU58" s="7">
        <v>1</v>
      </c>
      <c r="DV58" s="6">
        <f t="shared" si="24"/>
        <v>3.53912</v>
      </c>
      <c r="DW58" s="5">
        <f t="shared" si="56"/>
        <v>2</v>
      </c>
      <c r="DX58" s="5">
        <f t="shared" si="56"/>
        <v>0</v>
      </c>
      <c r="DY58" s="5">
        <f t="shared" si="56"/>
        <v>0</v>
      </c>
      <c r="DZ58" s="5">
        <f t="shared" si="56"/>
        <v>2</v>
      </c>
      <c r="EA58" s="5">
        <f t="shared" si="56"/>
        <v>4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19.8</v>
      </c>
      <c r="EG58" s="55">
        <f t="shared" si="56"/>
        <v>7.6</v>
      </c>
      <c r="EH58" s="55">
        <f t="shared" si="56"/>
        <v>2.6</v>
      </c>
      <c r="EI58" s="55">
        <f t="shared" si="56"/>
        <v>0</v>
      </c>
      <c r="EJ58" s="55">
        <f t="shared" si="56"/>
        <v>2.6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4.5999999999999996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>
        <f t="shared" si="63"/>
        <v>0.55946110897624268</v>
      </c>
      <c r="FU58" s="4">
        <f t="shared" si="63"/>
        <v>723.04602150537619</v>
      </c>
      <c r="FV58" s="4" t="str">
        <f t="shared" si="63"/>
        <v/>
      </c>
      <c r="FW58" s="4">
        <f t="shared" si="60"/>
        <v>0</v>
      </c>
      <c r="FX58" s="4">
        <f t="shared" si="60"/>
        <v>6.1220491722989534</v>
      </c>
      <c r="FY58" s="4">
        <f t="shared" si="60"/>
        <v>0</v>
      </c>
      <c r="FZ58" s="4">
        <f t="shared" si="60"/>
        <v>0</v>
      </c>
      <c r="GA58" s="4">
        <f t="shared" si="60"/>
        <v>0</v>
      </c>
      <c r="GB58" s="4">
        <f t="shared" si="60"/>
        <v>0</v>
      </c>
      <c r="GC58" s="4">
        <f t="shared" si="60"/>
        <v>0</v>
      </c>
      <c r="GD58" s="4" t="str">
        <f t="shared" si="60"/>
        <v/>
      </c>
      <c r="GE58" s="4" t="str">
        <f t="shared" si="60"/>
        <v/>
      </c>
      <c r="GF58" s="4">
        <f t="shared" si="60"/>
        <v>0</v>
      </c>
      <c r="GG58" s="4">
        <f t="shared" si="60"/>
        <v>0</v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>
        <f t="shared" si="60"/>
        <v>0</v>
      </c>
      <c r="GM58" s="4">
        <f t="shared" si="61"/>
        <v>0</v>
      </c>
      <c r="GN58" s="4">
        <f t="shared" si="61"/>
        <v>0</v>
      </c>
      <c r="GO58" s="4" t="str">
        <f t="shared" si="61"/>
        <v/>
      </c>
      <c r="GP58" s="4">
        <f t="shared" si="61"/>
        <v>0</v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>
        <f t="shared" si="61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99" t="s">
        <v>167</v>
      </c>
      <c r="C59" s="28" t="s">
        <v>154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99" t="s">
        <v>167</v>
      </c>
      <c r="DG59" s="28" t="s">
        <v>154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1"/>
      <c r="C60" s="28" t="s">
        <v>161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1"/>
      <c r="DG60" s="28" t="s">
        <v>161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99" t="s">
        <v>168</v>
      </c>
      <c r="C61" s="28" t="s">
        <v>127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99" t="s">
        <v>168</v>
      </c>
      <c r="DG61" s="28" t="s">
        <v>127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0"/>
      <c r="C62" s="28" t="s">
        <v>143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0"/>
      <c r="DG62" s="28" t="s">
        <v>143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0"/>
      <c r="C63" s="82" t="s">
        <v>119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0"/>
      <c r="DG63" s="82" t="s">
        <v>119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1"/>
      <c r="C64" s="82" t="s">
        <v>169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1"/>
      <c r="DG64" s="82" t="s">
        <v>169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99" t="s">
        <v>170</v>
      </c>
      <c r="C65" s="28" t="s">
        <v>159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99" t="s">
        <v>170</v>
      </c>
      <c r="DG65" s="28" t="s">
        <v>159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1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1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2" t="s">
        <v>171</v>
      </c>
      <c r="C67" s="28" t="s">
        <v>127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2" t="s">
        <v>171</v>
      </c>
      <c r="DG67" s="28" t="s">
        <v>127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3"/>
      <c r="C68" s="28" t="s">
        <v>146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3"/>
      <c r="DG68" s="28" t="s">
        <v>146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4"/>
      <c r="C69" s="28" t="s">
        <v>163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4"/>
      <c r="DG69" s="28" t="s">
        <v>163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customHeight="1">
      <c r="A70" s="62">
        <v>30600002</v>
      </c>
      <c r="B70" s="99" t="s">
        <v>172</v>
      </c>
      <c r="C70" s="39" t="s">
        <v>119</v>
      </c>
      <c r="D70" s="5">
        <v>68</v>
      </c>
      <c r="E70" s="54">
        <v>5.03</v>
      </c>
      <c r="F70" s="23">
        <f t="shared" si="67"/>
        <v>342.04</v>
      </c>
      <c r="G70" s="23">
        <f>+'[2]18'!$L$67/2</f>
        <v>391.5</v>
      </c>
      <c r="H70" s="23">
        <f t="shared" si="93"/>
        <v>0</v>
      </c>
      <c r="I70" s="23">
        <f t="shared" si="94"/>
        <v>0</v>
      </c>
      <c r="J70" s="23">
        <f t="shared" si="70"/>
        <v>342.04</v>
      </c>
      <c r="K70" s="23">
        <f t="shared" si="71"/>
        <v>0</v>
      </c>
      <c r="L70" s="23">
        <f t="shared" si="72"/>
        <v>0</v>
      </c>
      <c r="M70" s="10">
        <v>0.2</v>
      </c>
      <c r="N70" s="23">
        <f t="shared" si="73"/>
        <v>0.68408000000000002</v>
      </c>
      <c r="O70" s="23">
        <f t="shared" si="74"/>
        <v>0.2</v>
      </c>
      <c r="P70" s="23">
        <f t="shared" si="75"/>
        <v>0</v>
      </c>
      <c r="Q70" s="7">
        <v>0.1</v>
      </c>
      <c r="R70" s="6">
        <f t="shared" si="76"/>
        <v>3.4203999999999998E-2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f t="shared" si="62"/>
        <v>0</v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>
        <f t="shared" si="62"/>
        <v>0</v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>
        <f t="shared" si="62"/>
        <v>0</v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99" t="s">
        <v>172</v>
      </c>
      <c r="DG70" s="39" t="s">
        <v>119</v>
      </c>
      <c r="DH70" s="5">
        <f t="shared" si="78"/>
        <v>135</v>
      </c>
      <c r="DI70" s="40">
        <v>5.03</v>
      </c>
      <c r="DJ70" s="23">
        <f t="shared" si="79"/>
        <v>679.05000000000007</v>
      </c>
      <c r="DK70" s="23">
        <f t="shared" si="80"/>
        <v>783</v>
      </c>
      <c r="DL70" s="23">
        <f t="shared" si="81"/>
        <v>0</v>
      </c>
      <c r="DM70" s="23">
        <f t="shared" si="82"/>
        <v>0</v>
      </c>
      <c r="DN70" s="23">
        <f t="shared" si="83"/>
        <v>679.05000000000007</v>
      </c>
      <c r="DO70" s="23">
        <f t="shared" si="84"/>
        <v>0</v>
      </c>
      <c r="DP70" s="23">
        <f t="shared" si="85"/>
        <v>0</v>
      </c>
      <c r="DQ70" s="10">
        <v>0.2</v>
      </c>
      <c r="DR70" s="23">
        <f t="shared" si="86"/>
        <v>1.3581000000000003</v>
      </c>
      <c r="DS70" s="23">
        <f t="shared" si="87"/>
        <v>0.2</v>
      </c>
      <c r="DT70" s="23">
        <f t="shared" si="88"/>
        <v>0</v>
      </c>
      <c r="DU70" s="7">
        <v>0.1</v>
      </c>
      <c r="DV70" s="6">
        <f t="shared" si="89"/>
        <v>6.7905000000000021E-2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>
        <f t="shared" si="63"/>
        <v>0</v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>
        <f t="shared" si="63"/>
        <v>0</v>
      </c>
      <c r="FY70" s="4">
        <f t="shared" si="63"/>
        <v>0</v>
      </c>
      <c r="FZ70" s="4" t="str">
        <f t="shared" si="63"/>
        <v/>
      </c>
      <c r="GA70" s="4">
        <f t="shared" si="63"/>
        <v>0</v>
      </c>
      <c r="GB70" s="4">
        <f t="shared" si="63"/>
        <v>0</v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0"/>
      <c r="C71" s="39" t="s">
        <v>127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0"/>
      <c r="DG71" s="39" t="s">
        <v>127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0"/>
      <c r="C72" s="39" t="s">
        <v>173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0"/>
      <c r="DG72" s="39" t="s">
        <v>173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1"/>
      <c r="C73" s="39" t="s">
        <v>174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1"/>
      <c r="DG73" s="39" t="s">
        <v>174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99" t="s">
        <v>175</v>
      </c>
      <c r="C74" s="39" t="s">
        <v>119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99" t="s">
        <v>175</v>
      </c>
      <c r="DG74" s="39" t="s">
        <v>119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0"/>
      <c r="C75" s="39" t="s">
        <v>127</v>
      </c>
      <c r="D75" s="5"/>
      <c r="E75" s="54">
        <v>10</v>
      </c>
      <c r="F75" s="23">
        <f t="shared" si="67"/>
        <v>0</v>
      </c>
      <c r="G75" s="23">
        <f>+'[2]18'!$L$70/2</f>
        <v>488.8</v>
      </c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0"/>
      <c r="DG75" s="39" t="s">
        <v>127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977.6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0"/>
      <c r="C76" s="39" t="s">
        <v>173</v>
      </c>
      <c r="D76" s="5"/>
      <c r="E76" s="54">
        <v>10</v>
      </c>
      <c r="F76" s="23">
        <f t="shared" si="67"/>
        <v>0</v>
      </c>
      <c r="G76" s="23">
        <f>+'[2]18'!$L$71/2</f>
        <v>733.2</v>
      </c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0"/>
      <c r="DG76" s="39" t="s">
        <v>173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1466.4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1"/>
      <c r="C77" s="39" t="s">
        <v>174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1"/>
      <c r="DG77" s="39" t="s">
        <v>174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176</v>
      </c>
      <c r="C78" s="39" t="s">
        <v>177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176</v>
      </c>
      <c r="DG78" s="39" t="s">
        <v>177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99" t="s">
        <v>178</v>
      </c>
      <c r="C79" s="82" t="s">
        <v>131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99" t="s">
        <v>178</v>
      </c>
      <c r="DG79" s="82" t="s">
        <v>131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1"/>
      <c r="C80" s="28" t="s">
        <v>159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1"/>
      <c r="DG80" s="28" t="s">
        <v>159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99" t="s">
        <v>179</v>
      </c>
      <c r="C81" s="28" t="s">
        <v>127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99" t="s">
        <v>179</v>
      </c>
      <c r="DG81" s="28" t="s">
        <v>127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0"/>
      <c r="C82" s="28" t="s">
        <v>119</v>
      </c>
      <c r="D82" s="5">
        <v>12</v>
      </c>
      <c r="E82" s="22">
        <v>5.07</v>
      </c>
      <c r="F82" s="23">
        <f t="shared" si="67"/>
        <v>60.84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60.84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0.18251999999999999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6.0840000000000009E-3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2"/>
        <v>0</v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>
        <f t="shared" si="62"/>
        <v>0</v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>
        <f t="shared" si="62"/>
        <v>0</v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0"/>
      <c r="DG82" s="28" t="s">
        <v>119</v>
      </c>
      <c r="DH82" s="5">
        <f t="shared" si="78"/>
        <v>24</v>
      </c>
      <c r="DI82" s="24">
        <v>5.07</v>
      </c>
      <c r="DJ82" s="23">
        <f t="shared" si="79"/>
        <v>121.68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121.68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0.36503999999999998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1.2168000000000002E-2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1"/>
      <c r="C83" s="28" t="s">
        <v>143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1"/>
      <c r="DG83" s="28" t="s">
        <v>143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99" t="s">
        <v>180</v>
      </c>
      <c r="C84" s="28" t="s">
        <v>174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99" t="s">
        <v>180</v>
      </c>
      <c r="DG84" s="28" t="s">
        <v>174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0"/>
      <c r="C85" s="28" t="s">
        <v>127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0"/>
      <c r="DG85" s="28" t="s">
        <v>127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0"/>
      <c r="C86" s="28" t="s">
        <v>143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0"/>
      <c r="DG86" s="28" t="s">
        <v>143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1"/>
      <c r="C87" s="28" t="s">
        <v>119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1"/>
      <c r="DG87" s="28" t="s">
        <v>119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99" t="s">
        <v>181</v>
      </c>
      <c r="C88" s="28" t="s">
        <v>174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99" t="s">
        <v>181</v>
      </c>
      <c r="DG88" s="28" t="s">
        <v>174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0"/>
      <c r="C89" s="28" t="s">
        <v>127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0"/>
      <c r="DG89" s="28" t="s">
        <v>127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0"/>
      <c r="C90" s="28" t="s">
        <v>143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00"/>
      <c r="DG90" s="28" t="s">
        <v>143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01"/>
      <c r="C91" s="28" t="s">
        <v>119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01"/>
      <c r="DG91" s="28" t="s">
        <v>119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99" t="s">
        <v>182</v>
      </c>
      <c r="C92" s="28" t="s">
        <v>159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99" t="s">
        <v>182</v>
      </c>
      <c r="DG92" s="28" t="s">
        <v>159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00"/>
      <c r="C93" s="28" t="s">
        <v>119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00"/>
      <c r="DG93" s="28" t="s">
        <v>119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00"/>
      <c r="C94" s="28" t="s">
        <v>142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00"/>
      <c r="DG94" s="28" t="s">
        <v>142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00"/>
      <c r="C95" s="28" t="s">
        <v>147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00"/>
      <c r="DG95" s="28" t="s">
        <v>147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00"/>
      <c r="C96" s="28" t="s">
        <v>125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00"/>
      <c r="DG96" s="28" t="s">
        <v>125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00"/>
      <c r="C97" s="28" t="s">
        <v>183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00"/>
      <c r="DG97" s="28" t="s">
        <v>183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00"/>
      <c r="C98" s="28" t="s">
        <v>143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00"/>
      <c r="DG98" s="28" t="s">
        <v>143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01"/>
      <c r="C99" s="28" t="s">
        <v>127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01"/>
      <c r="DG99" s="28" t="s">
        <v>127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99" t="s">
        <v>184</v>
      </c>
      <c r="C100" s="30" t="s">
        <v>146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99" t="s">
        <v>184</v>
      </c>
      <c r="DG100" s="30" t="s">
        <v>146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00"/>
      <c r="C101" s="28" t="s">
        <v>143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00"/>
      <c r="DG101" s="28" t="s">
        <v>143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00"/>
      <c r="C102" s="30" t="s">
        <v>185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00"/>
      <c r="DG102" s="30" t="s">
        <v>185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01"/>
      <c r="C103" s="30" t="s">
        <v>125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01"/>
      <c r="DG103" s="30" t="s">
        <v>125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99" t="s">
        <v>186</v>
      </c>
      <c r="C104" s="30" t="s">
        <v>148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99" t="s">
        <v>186</v>
      </c>
      <c r="DG104" s="30" t="s">
        <v>148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00"/>
      <c r="C105" s="30" t="s">
        <v>187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00"/>
      <c r="DG105" s="30" t="s">
        <v>187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00"/>
      <c r="C106" s="30" t="s">
        <v>188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00"/>
      <c r="DG106" s="30" t="s">
        <v>188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01"/>
      <c r="C107" s="30" t="s">
        <v>189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01"/>
      <c r="DG107" s="30" t="s">
        <v>189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99" t="s">
        <v>190</v>
      </c>
      <c r="C108" s="30" t="s">
        <v>148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99" t="s">
        <v>190</v>
      </c>
      <c r="DG108" s="30" t="s">
        <v>148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00"/>
      <c r="C109" s="30" t="s">
        <v>187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00"/>
      <c r="DG109" s="30" t="s">
        <v>187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00"/>
      <c r="C110" s="30" t="s">
        <v>188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00"/>
      <c r="DG110" s="30" t="s">
        <v>188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01"/>
      <c r="C111" s="30" t="s">
        <v>189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01"/>
      <c r="DG111" s="30" t="s">
        <v>189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customHeight="1">
      <c r="A112" s="62">
        <v>30600009</v>
      </c>
      <c r="B112" s="99" t="s">
        <v>191</v>
      </c>
      <c r="C112" s="30" t="s">
        <v>192</v>
      </c>
      <c r="D112" s="5">
        <v>100</v>
      </c>
      <c r="E112" s="22">
        <v>5.05</v>
      </c>
      <c r="F112" s="23">
        <f t="shared" si="67"/>
        <v>505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505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2.02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5.0500000000000003E-2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4"/>
        <v>0</v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>
        <f t="shared" si="114"/>
        <v>0</v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>
        <f t="shared" si="112"/>
        <v>0</v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99" t="s">
        <v>191</v>
      </c>
      <c r="DG112" s="30" t="s">
        <v>192</v>
      </c>
      <c r="DH112" s="5">
        <f t="shared" si="78"/>
        <v>200</v>
      </c>
      <c r="DI112" s="22">
        <v>5.05</v>
      </c>
      <c r="DJ112" s="23">
        <f t="shared" si="79"/>
        <v>1010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1010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4.04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0.10100000000000001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>
        <f t="shared" si="117"/>
        <v>0</v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>
        <f t="shared" si="117"/>
        <v>0</v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01"/>
      <c r="C113" s="30" t="s">
        <v>164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01"/>
      <c r="DG113" s="30" t="s">
        <v>164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2">
        <v>30400026</v>
      </c>
      <c r="B114" s="99" t="s">
        <v>193</v>
      </c>
      <c r="C114" s="30" t="s">
        <v>169</v>
      </c>
      <c r="D114" s="5"/>
      <c r="E114" s="22">
        <v>5.05</v>
      </c>
      <c r="F114" s="23">
        <f t="shared" si="67"/>
        <v>0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99" t="s">
        <v>193</v>
      </c>
      <c r="DG114" s="30" t="s">
        <v>169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00"/>
      <c r="C115" s="30" t="s">
        <v>133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00"/>
      <c r="DG115" s="30" t="s">
        <v>133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01"/>
      <c r="C116" s="30" t="s">
        <v>194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01"/>
      <c r="DG116" s="30" t="s">
        <v>194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customHeight="1">
      <c r="A117" s="62">
        <v>30400004</v>
      </c>
      <c r="B117" s="99" t="s">
        <v>195</v>
      </c>
      <c r="C117" s="30" t="s">
        <v>169</v>
      </c>
      <c r="D117" s="5">
        <v>5</v>
      </c>
      <c r="E117" s="22">
        <v>5.05</v>
      </c>
      <c r="F117" s="23">
        <f t="shared" si="67"/>
        <v>25.25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25.25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0.20200000000000004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2.5250000000000003E-3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4"/>
        <v>0</v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>
        <f t="shared" si="114"/>
        <v>0</v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>
        <f t="shared" si="112"/>
        <v>0</v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99" t="s">
        <v>195</v>
      </c>
      <c r="DG117" s="30" t="s">
        <v>169</v>
      </c>
      <c r="DH117" s="5">
        <f t="shared" si="78"/>
        <v>10</v>
      </c>
      <c r="DI117" s="22">
        <v>5.05</v>
      </c>
      <c r="DJ117" s="23">
        <f t="shared" si="79"/>
        <v>50.5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50.5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0.40400000000000008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5.0500000000000007E-3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00"/>
      <c r="C118" s="30" t="s">
        <v>146</v>
      </c>
      <c r="D118" s="5"/>
      <c r="E118" s="22">
        <v>5.05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00"/>
      <c r="DG118" s="30" t="s">
        <v>146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customHeight="1">
      <c r="A119" s="62">
        <v>30400005</v>
      </c>
      <c r="B119" s="101"/>
      <c r="C119" s="30" t="s">
        <v>194</v>
      </c>
      <c r="D119" s="5">
        <v>14</v>
      </c>
      <c r="E119" s="22">
        <v>5.05</v>
      </c>
      <c r="F119" s="23">
        <f t="shared" si="67"/>
        <v>70.7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70.7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0.56559999999999999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7.0699999999999999E-3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14"/>
        <v>0</v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>
        <f t="shared" si="114"/>
        <v>0</v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>
        <f t="shared" si="112"/>
        <v>0</v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01"/>
      <c r="DG119" s="30" t="s">
        <v>194</v>
      </c>
      <c r="DH119" s="5">
        <f t="shared" si="78"/>
        <v>27</v>
      </c>
      <c r="DI119" s="22">
        <v>5.05</v>
      </c>
      <c r="DJ119" s="23">
        <f t="shared" si="79"/>
        <v>136.35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136.35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1.0908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1.3635E-2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>
        <f t="shared" si="117"/>
        <v>0</v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>
        <f t="shared" si="117"/>
        <v>0</v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>
        <f t="shared" si="113"/>
        <v>0</v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99" t="s">
        <v>196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99" t="s">
        <v>196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00"/>
      <c r="C121" s="30" t="s">
        <v>197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00"/>
      <c r="DG121" s="30" t="s">
        <v>197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01"/>
      <c r="C122" s="30" t="s">
        <v>124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01"/>
      <c r="DG122" s="30" t="s">
        <v>124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99" t="s">
        <v>198</v>
      </c>
      <c r="C123" s="30" t="s">
        <v>152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99" t="s">
        <v>198</v>
      </c>
      <c r="DG123" s="30" t="s">
        <v>152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00"/>
      <c r="C124" s="30" t="s">
        <v>125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00"/>
      <c r="DG124" s="30" t="s">
        <v>125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00"/>
      <c r="C125" s="30" t="s">
        <v>169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00"/>
      <c r="DG125" s="30" t="s">
        <v>169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01"/>
      <c r="C126" s="30" t="s">
        <v>199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01"/>
      <c r="DG126" s="30" t="s">
        <v>199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99" t="s">
        <v>200</v>
      </c>
      <c r="C127" s="30" t="s">
        <v>201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99" t="s">
        <v>200</v>
      </c>
      <c r="DG127" s="30" t="s">
        <v>201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00"/>
      <c r="C128" s="30" t="s">
        <v>202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00"/>
      <c r="DG128" s="30" t="s">
        <v>202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00"/>
      <c r="C129" s="30" t="s">
        <v>134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00"/>
      <c r="DG129" s="30" t="s">
        <v>134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01"/>
      <c r="C130" s="30" t="s">
        <v>199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01"/>
      <c r="DG130" s="30" t="s">
        <v>199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99" t="s">
        <v>203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99" t="s">
        <v>203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00"/>
      <c r="C132" s="30" t="s">
        <v>197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00"/>
      <c r="DG132" s="30" t="s">
        <v>197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01"/>
      <c r="C133" s="30" t="s">
        <v>124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01"/>
      <c r="DG133" s="30" t="s">
        <v>124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99" t="s">
        <v>204</v>
      </c>
      <c r="C134" s="30" t="s">
        <v>146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99" t="s">
        <v>204</v>
      </c>
      <c r="DG134" s="30" t="s">
        <v>146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01"/>
      <c r="C135" s="30" t="s">
        <v>125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01"/>
      <c r="DG135" s="30" t="s">
        <v>125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99" t="s">
        <v>205</v>
      </c>
      <c r="C136" s="30" t="s">
        <v>124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99" t="s">
        <v>205</v>
      </c>
      <c r="DG136" s="30" t="s">
        <v>124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00"/>
      <c r="C137" s="30" t="s">
        <v>113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00"/>
      <c r="DG137" s="30" t="s">
        <v>113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00"/>
      <c r="C138" s="30" t="s">
        <v>146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00"/>
      <c r="DG138" s="30" t="s">
        <v>146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01"/>
      <c r="C139" s="30" t="s">
        <v>206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01"/>
      <c r="DG139" s="30" t="s">
        <v>206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customHeight="1">
      <c r="A140" s="62">
        <v>30700017</v>
      </c>
      <c r="B140" s="31" t="s">
        <v>207</v>
      </c>
      <c r="C140" s="31" t="s">
        <v>208</v>
      </c>
      <c r="D140" s="5">
        <v>122</v>
      </c>
      <c r="E140" s="22">
        <v>4.8</v>
      </c>
      <c r="F140" s="23">
        <f t="shared" si="126"/>
        <v>585.6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585.6</v>
      </c>
      <c r="K140" s="23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1.1712</v>
      </c>
      <c r="O140" s="23">
        <f t="shared" si="131"/>
        <v>0.2</v>
      </c>
      <c r="P140" s="23">
        <f t="shared" si="132"/>
        <v>0</v>
      </c>
      <c r="Q140" s="7">
        <v>0.1</v>
      </c>
      <c r="R140" s="6">
        <f t="shared" si="133"/>
        <v>5.8560000000000001E-2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51"/>
        <v>0</v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>
        <f t="shared" si="149"/>
        <v>0</v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>
        <f t="shared" si="149"/>
        <v>0</v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207</v>
      </c>
      <c r="DG140" s="31" t="s">
        <v>208</v>
      </c>
      <c r="DH140" s="5">
        <f t="shared" si="134"/>
        <v>245</v>
      </c>
      <c r="DI140" s="24">
        <v>4.8</v>
      </c>
      <c r="DJ140" s="23">
        <f t="shared" si="135"/>
        <v>1176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1176</v>
      </c>
      <c r="DO140" s="23">
        <f t="shared" si="140"/>
        <v>0</v>
      </c>
      <c r="DP140" s="23" t="str">
        <f t="shared" si="141"/>
        <v/>
      </c>
      <c r="DQ140" s="3">
        <v>0.2</v>
      </c>
      <c r="DR140" s="23">
        <f t="shared" si="142"/>
        <v>2.3520000000000003</v>
      </c>
      <c r="DS140" s="23" t="str">
        <f t="shared" si="143"/>
        <v/>
      </c>
      <c r="DT140" s="23">
        <f t="shared" si="144"/>
        <v>0</v>
      </c>
      <c r="DU140" s="7">
        <v>0.1</v>
      </c>
      <c r="DV140" s="6">
        <f t="shared" si="145"/>
        <v>0.11760000000000001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>
        <f t="shared" si="153"/>
        <v>0</v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>
        <f t="shared" si="150"/>
        <v>0</v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>
        <f t="shared" si="150"/>
        <v>0</v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customHeight="1">
      <c r="A141" s="62">
        <v>30700016</v>
      </c>
      <c r="B141" s="31" t="s">
        <v>209</v>
      </c>
      <c r="C141" s="31" t="s">
        <v>210</v>
      </c>
      <c r="D141" s="5">
        <v>61</v>
      </c>
      <c r="E141" s="22">
        <v>7.69</v>
      </c>
      <c r="F141" s="23">
        <f t="shared" si="126"/>
        <v>469.09000000000003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469.09000000000003</v>
      </c>
      <c r="K141" s="23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0.93818000000000012</v>
      </c>
      <c r="O141" s="23">
        <f t="shared" si="131"/>
        <v>0.2</v>
      </c>
      <c r="P141" s="23">
        <f t="shared" si="132"/>
        <v>0</v>
      </c>
      <c r="Q141" s="7">
        <v>0.1</v>
      </c>
      <c r="R141" s="6">
        <f t="shared" si="133"/>
        <v>4.6909000000000006E-2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51"/>
        <v>0</v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>
        <f t="shared" si="149"/>
        <v>0</v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>
        <f t="shared" si="149"/>
        <v>0</v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209</v>
      </c>
      <c r="DG141" s="31" t="s">
        <v>210</v>
      </c>
      <c r="DH141" s="5">
        <f t="shared" si="134"/>
        <v>122</v>
      </c>
      <c r="DI141" s="24">
        <v>7.69</v>
      </c>
      <c r="DJ141" s="23">
        <f t="shared" si="135"/>
        <v>938.18000000000006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938.18000000000006</v>
      </c>
      <c r="DO141" s="23">
        <f t="shared" si="140"/>
        <v>0</v>
      </c>
      <c r="DP141" s="23" t="str">
        <f t="shared" si="141"/>
        <v/>
      </c>
      <c r="DQ141" s="3">
        <v>0.2</v>
      </c>
      <c r="DR141" s="23">
        <f t="shared" si="142"/>
        <v>1.8763600000000002</v>
      </c>
      <c r="DS141" s="23" t="str">
        <f t="shared" si="143"/>
        <v/>
      </c>
      <c r="DT141" s="23">
        <f t="shared" si="144"/>
        <v>0</v>
      </c>
      <c r="DU141" s="7">
        <v>0.1</v>
      </c>
      <c r="DV141" s="6">
        <f t="shared" si="145"/>
        <v>9.3818000000000012E-2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>
        <f t="shared" si="153"/>
        <v>0</v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>
        <f t="shared" si="150"/>
        <v>0</v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>
        <f t="shared" si="150"/>
        <v>0</v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customHeight="1">
      <c r="A142" s="62">
        <v>30700014</v>
      </c>
      <c r="B142" s="31" t="s">
        <v>211</v>
      </c>
      <c r="C142" s="31" t="s">
        <v>212</v>
      </c>
      <c r="D142" s="5">
        <f>71+35</f>
        <v>106</v>
      </c>
      <c r="E142" s="22">
        <v>6.4</v>
      </c>
      <c r="F142" s="23">
        <f t="shared" si="126"/>
        <v>678.40000000000009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678.40000000000009</v>
      </c>
      <c r="K142" s="23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1.3568000000000005</v>
      </c>
      <c r="O142" s="23">
        <f t="shared" si="131"/>
        <v>0.2</v>
      </c>
      <c r="P142" s="23">
        <f t="shared" si="132"/>
        <v>0</v>
      </c>
      <c r="Q142" s="7">
        <v>0.1</v>
      </c>
      <c r="R142" s="6">
        <f t="shared" si="133"/>
        <v>6.7840000000000011E-2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51"/>
        <v>0</v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>
        <f t="shared" si="149"/>
        <v>0</v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>
        <f t="shared" si="149"/>
        <v>0</v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211</v>
      </c>
      <c r="DG142" s="31" t="s">
        <v>212</v>
      </c>
      <c r="DH142" s="5">
        <f t="shared" si="134"/>
        <v>212</v>
      </c>
      <c r="DI142" s="24">
        <v>6.4</v>
      </c>
      <c r="DJ142" s="23">
        <f t="shared" si="135"/>
        <v>1356.8000000000002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1356.8000000000002</v>
      </c>
      <c r="DO142" s="23">
        <f t="shared" si="140"/>
        <v>0</v>
      </c>
      <c r="DP142" s="23" t="str">
        <f t="shared" si="141"/>
        <v/>
      </c>
      <c r="DQ142" s="3">
        <v>0.2</v>
      </c>
      <c r="DR142" s="23">
        <f t="shared" si="142"/>
        <v>2.7136000000000009</v>
      </c>
      <c r="DS142" s="23" t="str">
        <f t="shared" si="143"/>
        <v/>
      </c>
      <c r="DT142" s="23">
        <f t="shared" si="144"/>
        <v>0</v>
      </c>
      <c r="DU142" s="7">
        <v>0.1</v>
      </c>
      <c r="DV142" s="6">
        <f t="shared" si="145"/>
        <v>0.13568000000000002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>
        <f t="shared" si="153"/>
        <v>0</v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>
        <f t="shared" si="150"/>
        <v>0</v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>
        <f t="shared" si="150"/>
        <v>0</v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customHeight="1">
      <c r="A143" s="62">
        <v>30700013</v>
      </c>
      <c r="B143" s="31" t="s">
        <v>213</v>
      </c>
      <c r="C143" s="31" t="s">
        <v>214</v>
      </c>
      <c r="D143" s="5">
        <f>14+109</f>
        <v>123</v>
      </c>
      <c r="E143" s="22">
        <v>3.5</v>
      </c>
      <c r="F143" s="23">
        <f t="shared" si="126"/>
        <v>430.5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430.5</v>
      </c>
      <c r="K143" s="23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0.8610000000000001</v>
      </c>
      <c r="O143" s="23">
        <f t="shared" si="131"/>
        <v>0.2</v>
      </c>
      <c r="P143" s="23">
        <f t="shared" si="132"/>
        <v>0</v>
      </c>
      <c r="Q143" s="7">
        <v>0.1</v>
      </c>
      <c r="R143" s="6">
        <f t="shared" si="133"/>
        <v>4.3050000000000005E-2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51"/>
        <v>0</v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>
        <f t="shared" si="149"/>
        <v>0</v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>
        <f t="shared" si="149"/>
        <v>0</v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213</v>
      </c>
      <c r="DG143" s="31" t="s">
        <v>214</v>
      </c>
      <c r="DH143" s="5">
        <f t="shared" si="134"/>
        <v>247</v>
      </c>
      <c r="DI143" s="24">
        <v>3.5</v>
      </c>
      <c r="DJ143" s="23">
        <f t="shared" si="135"/>
        <v>864.5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864.5</v>
      </c>
      <c r="DO143" s="23">
        <f t="shared" si="140"/>
        <v>0</v>
      </c>
      <c r="DP143" s="23" t="str">
        <f t="shared" si="141"/>
        <v/>
      </c>
      <c r="DQ143" s="3">
        <v>0.2</v>
      </c>
      <c r="DR143" s="23">
        <f t="shared" si="142"/>
        <v>1.7290000000000001</v>
      </c>
      <c r="DS143" s="23" t="str">
        <f t="shared" si="143"/>
        <v/>
      </c>
      <c r="DT143" s="23">
        <f t="shared" si="144"/>
        <v>0</v>
      </c>
      <c r="DU143" s="7">
        <v>0.1</v>
      </c>
      <c r="DV143" s="6">
        <f t="shared" si="145"/>
        <v>8.6449999999999999E-2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>
        <f t="shared" si="153"/>
        <v>0</v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>
        <f t="shared" si="150"/>
        <v>0</v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>
        <f t="shared" si="150"/>
        <v>0</v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215</v>
      </c>
      <c r="C144" s="31" t="s">
        <v>216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215</v>
      </c>
      <c r="DG144" s="31" t="s">
        <v>216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217</v>
      </c>
      <c r="C145" s="31" t="s">
        <v>216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217</v>
      </c>
      <c r="DG145" s="31" t="s">
        <v>216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218</v>
      </c>
      <c r="C146" s="31" t="s">
        <v>216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218</v>
      </c>
      <c r="DG146" s="31" t="s">
        <v>216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219</v>
      </c>
      <c r="C147" s="31" t="s">
        <v>220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219</v>
      </c>
      <c r="DG147" s="31" t="s">
        <v>220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customHeight="1">
      <c r="A148" s="70">
        <v>30601015</v>
      </c>
      <c r="B148" s="31" t="s">
        <v>221</v>
      </c>
      <c r="C148" s="31" t="s">
        <v>222</v>
      </c>
      <c r="D148" s="5">
        <v>14</v>
      </c>
      <c r="E148" s="22">
        <v>6</v>
      </c>
      <c r="F148" s="23">
        <f t="shared" si="126"/>
        <v>84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84</v>
      </c>
      <c r="K148" s="23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8.4000000000000005E-2</v>
      </c>
      <c r="O148" s="23">
        <f t="shared" si="131"/>
        <v>0.1</v>
      </c>
      <c r="P148" s="23">
        <f t="shared" si="132"/>
        <v>0</v>
      </c>
      <c r="Q148" s="7">
        <v>0.1</v>
      </c>
      <c r="R148" s="6">
        <f t="shared" si="133"/>
        <v>8.4000000000000012E-3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1"/>
        <v>0</v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>
        <f t="shared" si="149"/>
        <v>0</v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>
        <f t="shared" si="149"/>
        <v>0</v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221</v>
      </c>
      <c r="DG148" s="31" t="s">
        <v>222</v>
      </c>
      <c r="DH148" s="5">
        <f t="shared" si="134"/>
        <v>28</v>
      </c>
      <c r="DI148" s="24">
        <v>6</v>
      </c>
      <c r="DJ148" s="23">
        <f t="shared" si="135"/>
        <v>168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168</v>
      </c>
      <c r="DO148" s="23">
        <f t="shared" si="140"/>
        <v>0</v>
      </c>
      <c r="DP148" s="23" t="str">
        <f t="shared" si="141"/>
        <v/>
      </c>
      <c r="DQ148" s="3">
        <v>0.1</v>
      </c>
      <c r="DR148" s="23">
        <f t="shared" si="142"/>
        <v>0.16800000000000001</v>
      </c>
      <c r="DS148" s="23" t="str">
        <f t="shared" si="143"/>
        <v/>
      </c>
      <c r="DT148" s="23">
        <f t="shared" si="144"/>
        <v>0</v>
      </c>
      <c r="DU148" s="7">
        <v>0.1</v>
      </c>
      <c r="DV148" s="6">
        <f t="shared" si="145"/>
        <v>1.6800000000000002E-2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0"/>
        <v>0</v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>
        <f t="shared" si="150"/>
        <v>0</v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customHeight="1">
      <c r="A149" s="70">
        <v>30101066</v>
      </c>
      <c r="B149" s="31" t="s">
        <v>223</v>
      </c>
      <c r="C149" s="31" t="s">
        <v>222</v>
      </c>
      <c r="D149" s="5">
        <f>48+34</f>
        <v>82</v>
      </c>
      <c r="E149" s="22">
        <v>6</v>
      </c>
      <c r="F149" s="23">
        <f t="shared" si="126"/>
        <v>492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492</v>
      </c>
      <c r="K149" s="23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0.49200000000000005</v>
      </c>
      <c r="O149" s="23">
        <f t="shared" si="131"/>
        <v>0.1</v>
      </c>
      <c r="P149" s="23">
        <f t="shared" si="132"/>
        <v>0</v>
      </c>
      <c r="Q149" s="7">
        <v>0.1</v>
      </c>
      <c r="R149" s="6">
        <f t="shared" si="133"/>
        <v>4.9200000000000001E-2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1"/>
        <v>0</v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>
        <f t="shared" si="149"/>
        <v>0</v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>
        <f t="shared" si="149"/>
        <v>0</v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223</v>
      </c>
      <c r="DG149" s="31" t="s">
        <v>222</v>
      </c>
      <c r="DH149" s="5">
        <f t="shared" si="134"/>
        <v>165</v>
      </c>
      <c r="DI149" s="24">
        <v>6</v>
      </c>
      <c r="DJ149" s="23">
        <f t="shared" si="135"/>
        <v>990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990</v>
      </c>
      <c r="DO149" s="23">
        <f t="shared" si="140"/>
        <v>0</v>
      </c>
      <c r="DP149" s="23" t="str">
        <f t="shared" si="141"/>
        <v/>
      </c>
      <c r="DQ149" s="3">
        <v>0.1</v>
      </c>
      <c r="DR149" s="23">
        <f t="shared" si="142"/>
        <v>0.99</v>
      </c>
      <c r="DS149" s="23" t="str">
        <f t="shared" si="143"/>
        <v/>
      </c>
      <c r="DT149" s="23">
        <f t="shared" si="144"/>
        <v>0</v>
      </c>
      <c r="DU149" s="7">
        <v>0.1</v>
      </c>
      <c r="DV149" s="6">
        <f t="shared" si="145"/>
        <v>9.9000000000000005E-2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0"/>
        <v>0</v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>
        <f t="shared" si="150"/>
        <v>0</v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1" t="s">
        <v>224</v>
      </c>
      <c r="C150" s="30" t="s">
        <v>225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1" t="s">
        <v>224</v>
      </c>
      <c r="DG150" s="30" t="s">
        <v>225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1" t="s">
        <v>226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1" t="s">
        <v>226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1773</v>
      </c>
      <c r="E152" s="44"/>
      <c r="F152" s="45">
        <f>SUM(F4:F151)</f>
        <v>9126.0400000000009</v>
      </c>
      <c r="G152" s="45">
        <f t="shared" ref="G152:J152" si="158">SUM(G4:G151)</f>
        <v>7490.7349999999997</v>
      </c>
      <c r="H152" s="45">
        <f t="shared" si="158"/>
        <v>25.6</v>
      </c>
      <c r="I152" s="45">
        <f t="shared" si="158"/>
        <v>0</v>
      </c>
      <c r="J152" s="45">
        <f t="shared" si="158"/>
        <v>9151.6400000000012</v>
      </c>
      <c r="K152" s="45">
        <f>IF(ISERROR(H152/J152*100),"0",(H152/J152*100))</f>
        <v>0.27973128313613732</v>
      </c>
      <c r="L152" s="45">
        <f>IF(ISERROR(I152/G152*100),"0",(I152/G152*100))</f>
        <v>0</v>
      </c>
      <c r="M152" s="46">
        <f>IF(ISERROR(N152/J152*100),"",(N152/J152*100))</f>
        <v>0.44110853355245605</v>
      </c>
      <c r="N152" s="45">
        <f>SUM(N4:N151)</f>
        <v>40.368665</v>
      </c>
      <c r="O152" s="45">
        <f>IF(ISERROR(M152-K152-L152),"0",(M152-K152-L152))</f>
        <v>0.16137725041631873</v>
      </c>
      <c r="P152" s="45">
        <f>(S152+T152+U152+V152+W152+X152+Y152+Z152+AA152)/J152*1000</f>
        <v>0.43708012990021455</v>
      </c>
      <c r="Q152" s="47">
        <f>IF(ISERROR(R152/J152*1000),"",(R152/J152*1000))</f>
        <v>0.28306052248558722</v>
      </c>
      <c r="R152" s="45">
        <f>SUM(R4:R151)</f>
        <v>2.5904679999999995</v>
      </c>
      <c r="S152" s="45">
        <f t="shared" ref="S152:BO152" si="159">SUM(S4:S151)</f>
        <v>1</v>
      </c>
      <c r="T152" s="45">
        <f t="shared" si="159"/>
        <v>0</v>
      </c>
      <c r="U152" s="45">
        <f t="shared" si="159"/>
        <v>0</v>
      </c>
      <c r="V152" s="45">
        <f t="shared" si="159"/>
        <v>1</v>
      </c>
      <c r="W152" s="45">
        <f t="shared" si="159"/>
        <v>2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9.9</v>
      </c>
      <c r="AC152" s="45">
        <f t="shared" si="159"/>
        <v>10.8</v>
      </c>
      <c r="AD152" s="45">
        <f t="shared" si="159"/>
        <v>0</v>
      </c>
      <c r="AE152" s="45">
        <f t="shared" si="159"/>
        <v>0</v>
      </c>
      <c r="AF152" s="45">
        <f t="shared" si="159"/>
        <v>2.6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2.2999999999999998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0.1081773321503031</v>
      </c>
      <c r="BQ152" s="48">
        <f t="shared" ref="BQ152:CO152" si="160">IF(ISERROR(AC152/$J$152*100),"",(AC152/$J$152*100))</f>
        <v>0.11801163507305792</v>
      </c>
      <c r="BR152" s="48">
        <f t="shared" si="160"/>
        <v>0</v>
      </c>
      <c r="BS152" s="48">
        <f t="shared" si="160"/>
        <v>0</v>
      </c>
      <c r="BT152" s="48">
        <f t="shared" si="160"/>
        <v>2.8410208443513947E-2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2.5132107469262335E-2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3546</v>
      </c>
      <c r="DI152" s="41"/>
      <c r="DJ152" s="41">
        <f>SUM(DJ4:DJ151)</f>
        <v>18251.27</v>
      </c>
      <c r="DK152" s="41">
        <f>SUM(DK4:DK151)</f>
        <v>14981.47</v>
      </c>
      <c r="DL152" s="41">
        <f t="shared" ref="DL152:DN152" si="175">SUM(DL4:DL151)</f>
        <v>51.2</v>
      </c>
      <c r="DM152" s="41">
        <f t="shared" si="175"/>
        <v>0</v>
      </c>
      <c r="DN152" s="41">
        <f t="shared" si="175"/>
        <v>18302.47</v>
      </c>
      <c r="DO152" s="41">
        <f>IF(ISERROR(DL152/DN152*100),"",(DL152/DN152*100))</f>
        <v>0.27974366301378994</v>
      </c>
      <c r="DP152" s="41">
        <f>IF(ISERROR(DM152/DK152*100),"",(DM152/DK152*100))</f>
        <v>0</v>
      </c>
      <c r="DQ152" s="42">
        <f>IF(ISERROR(DR152/DN152*100),"",(DR152/DN152*100))</f>
        <v>0.44087964629910609</v>
      </c>
      <c r="DR152" s="41">
        <f>SUM(DR4:DR151)</f>
        <v>80.691865000000007</v>
      </c>
      <c r="DS152" s="41">
        <f>IF(ISERROR(DQ152-DO152-DP152),"",(DQ152-DO152-DP152))</f>
        <v>0.16113598328531614</v>
      </c>
      <c r="DT152" s="41">
        <f t="shared" si="144"/>
        <v>0.43709947345904676</v>
      </c>
      <c r="DU152" s="43">
        <f>IF(ISERROR(DV152/DN152*1000),"",(DV152/DN152*1000))</f>
        <v>0.28301365881217122</v>
      </c>
      <c r="DV152" s="41">
        <f>SUM(DV4:DV151)</f>
        <v>5.179848999999999</v>
      </c>
      <c r="DW152" s="41">
        <f>SUM(DW4:DW151)</f>
        <v>2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2</v>
      </c>
      <c r="EA152" s="41">
        <f t="shared" si="176"/>
        <v>4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19.8</v>
      </c>
      <c r="EG152" s="41">
        <f t="shared" si="176"/>
        <v>21.6</v>
      </c>
      <c r="EH152" s="41">
        <f t="shared" si="176"/>
        <v>2.6</v>
      </c>
      <c r="EI152" s="41">
        <f t="shared" si="176"/>
        <v>0</v>
      </c>
      <c r="EJ152" s="41">
        <f t="shared" si="176"/>
        <v>2.6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4.5999999999999996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0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0.10818211968111408</v>
      </c>
      <c r="FU152" s="46">
        <f t="shared" si="153"/>
        <v>7721.35453125</v>
      </c>
      <c r="FV152" s="46" t="str">
        <f t="shared" si="153"/>
        <v/>
      </c>
      <c r="FW152" s="46">
        <f t="shared" si="153"/>
        <v>0</v>
      </c>
      <c r="FX152" s="46">
        <f t="shared" si="150"/>
        <v>3.2221339784376033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0</v>
      </c>
      <c r="GC152" s="46">
        <f t="shared" si="150"/>
        <v>0</v>
      </c>
      <c r="GD152" s="46" t="str">
        <f t="shared" si="150"/>
        <v/>
      </c>
      <c r="GE152" s="46" t="str">
        <f t="shared" si="150"/>
        <v/>
      </c>
      <c r="GF152" s="46">
        <f t="shared" si="150"/>
        <v>0</v>
      </c>
      <c r="GG152" s="46">
        <f t="shared" si="150"/>
        <v>0</v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>
        <f t="shared" si="154"/>
        <v>0</v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4" t="s">
        <v>227</v>
      </c>
      <c r="B156" s="124"/>
      <c r="C156" s="124"/>
      <c r="D156" s="124"/>
      <c r="BN156" t="s">
        <v>228</v>
      </c>
      <c r="DW156" s="35" t="s">
        <v>12</v>
      </c>
      <c r="DX156" s="74">
        <f>+DW152</f>
        <v>2</v>
      </c>
      <c r="DY156" s="57">
        <f>+DX156/DW153</f>
        <v>0.25</v>
      </c>
      <c r="EA156" s="75" t="s">
        <v>229</v>
      </c>
      <c r="EB156" s="75" t="s">
        <v>230</v>
      </c>
      <c r="EC156" s="75" t="s">
        <v>231</v>
      </c>
      <c r="ED156" s="75" t="s">
        <v>232</v>
      </c>
      <c r="EE156" s="75" t="s">
        <v>233</v>
      </c>
      <c r="EF156" s="75" t="s">
        <v>234</v>
      </c>
    </row>
    <row r="157" spans="1:215" s="34" customFormat="1" ht="26.25" customHeight="1">
      <c r="A157" s="125" t="s">
        <v>235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236</v>
      </c>
      <c r="G157" s="118" t="s">
        <v>237</v>
      </c>
      <c r="H157" s="120" t="s">
        <v>238</v>
      </c>
      <c r="I157" s="120" t="s">
        <v>239</v>
      </c>
      <c r="J157" s="120" t="s">
        <v>4</v>
      </c>
      <c r="K157" s="122" t="s">
        <v>240</v>
      </c>
      <c r="L157" s="134" t="s">
        <v>241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242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243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244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245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246</v>
      </c>
      <c r="ED157" s="23">
        <f>+DN152</f>
        <v>18302.47</v>
      </c>
      <c r="EE157" s="23">
        <f>+EG152</f>
        <v>21.6</v>
      </c>
      <c r="EF157" s="61">
        <f>+EE157/ED157</f>
        <v>1.1801685783394264E-3</v>
      </c>
    </row>
    <row r="158" spans="1:215" s="34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5" t="s">
        <v>12</v>
      </c>
      <c r="T158" s="35" t="s">
        <v>13</v>
      </c>
      <c r="U158" s="35" t="s">
        <v>110</v>
      </c>
      <c r="V158" s="35" t="s">
        <v>111</v>
      </c>
      <c r="W158" s="35" t="s">
        <v>73</v>
      </c>
      <c r="X158" s="35" t="s">
        <v>74</v>
      </c>
      <c r="Y158" s="35" t="s">
        <v>75</v>
      </c>
      <c r="Z158" s="35" t="s">
        <v>76</v>
      </c>
      <c r="AA158" s="35" t="s">
        <v>77</v>
      </c>
      <c r="AB158" s="36" t="s">
        <v>78</v>
      </c>
      <c r="AC158" s="25" t="s">
        <v>79</v>
      </c>
      <c r="AD158" s="25" t="s">
        <v>80</v>
      </c>
      <c r="AE158" s="25" t="s">
        <v>81</v>
      </c>
      <c r="AF158" s="36" t="s">
        <v>82</v>
      </c>
      <c r="AG158" s="25" t="s">
        <v>83</v>
      </c>
      <c r="AH158" s="25" t="s">
        <v>84</v>
      </c>
      <c r="AI158" s="36" t="s">
        <v>85</v>
      </c>
      <c r="AJ158" s="36" t="s">
        <v>86</v>
      </c>
      <c r="AK158" s="36" t="s">
        <v>87</v>
      </c>
      <c r="AL158" s="26" t="s">
        <v>88</v>
      </c>
      <c r="AM158" s="25" t="s">
        <v>89</v>
      </c>
      <c r="AN158" s="25" t="s">
        <v>90</v>
      </c>
      <c r="AO158" s="25" t="s">
        <v>91</v>
      </c>
      <c r="AP158" s="36" t="s">
        <v>92</v>
      </c>
      <c r="AQ158" s="37" t="s">
        <v>93</v>
      </c>
      <c r="AR158" s="36" t="s">
        <v>94</v>
      </c>
      <c r="AS158" s="36" t="s">
        <v>95</v>
      </c>
      <c r="AT158" s="36" t="s">
        <v>96</v>
      </c>
      <c r="AU158" s="36" t="s">
        <v>97</v>
      </c>
      <c r="AV158" s="25" t="s">
        <v>98</v>
      </c>
      <c r="AW158" s="25" t="s">
        <v>99</v>
      </c>
      <c r="AX158" s="25" t="s">
        <v>100</v>
      </c>
      <c r="AY158" s="25" t="s">
        <v>101</v>
      </c>
      <c r="AZ158" s="25" t="s">
        <v>102</v>
      </c>
      <c r="BA158" s="25" t="s">
        <v>103</v>
      </c>
      <c r="BB158" s="27" t="s">
        <v>79</v>
      </c>
      <c r="BC158" s="38" t="s">
        <v>80</v>
      </c>
      <c r="BD158" s="38" t="s">
        <v>81</v>
      </c>
      <c r="BE158" s="38" t="s">
        <v>104</v>
      </c>
      <c r="BF158" s="38" t="s">
        <v>90</v>
      </c>
      <c r="BG158" s="38" t="s">
        <v>82</v>
      </c>
      <c r="BH158" s="38" t="s">
        <v>84</v>
      </c>
      <c r="BI158" s="38" t="s">
        <v>105</v>
      </c>
      <c r="BJ158" s="38" t="s">
        <v>86</v>
      </c>
      <c r="BK158" s="38" t="s">
        <v>106</v>
      </c>
      <c r="BL158" s="38" t="s">
        <v>107</v>
      </c>
      <c r="BM158" s="38" t="s">
        <v>83</v>
      </c>
      <c r="BN158" s="38" t="s">
        <v>108</v>
      </c>
      <c r="BO158" s="38" t="s">
        <v>95</v>
      </c>
      <c r="BP158" s="36" t="s">
        <v>78</v>
      </c>
      <c r="BQ158" s="25" t="s">
        <v>79</v>
      </c>
      <c r="BR158" s="25" t="s">
        <v>80</v>
      </c>
      <c r="BS158" s="25" t="s">
        <v>81</v>
      </c>
      <c r="BT158" s="36" t="s">
        <v>82</v>
      </c>
      <c r="BU158" s="25" t="s">
        <v>83</v>
      </c>
      <c r="BV158" s="25" t="s">
        <v>84</v>
      </c>
      <c r="BW158" s="36" t="s">
        <v>85</v>
      </c>
      <c r="BX158" s="36" t="s">
        <v>86</v>
      </c>
      <c r="BY158" s="36" t="s">
        <v>87</v>
      </c>
      <c r="BZ158" s="26" t="s">
        <v>88</v>
      </c>
      <c r="CA158" s="25" t="s">
        <v>89</v>
      </c>
      <c r="CB158" s="25" t="s">
        <v>90</v>
      </c>
      <c r="CC158" s="25" t="s">
        <v>91</v>
      </c>
      <c r="CD158" s="36" t="s">
        <v>92</v>
      </c>
      <c r="CE158" s="37" t="s">
        <v>93</v>
      </c>
      <c r="CF158" s="36" t="s">
        <v>94</v>
      </c>
      <c r="CG158" s="36" t="s">
        <v>95</v>
      </c>
      <c r="CH158" s="36" t="s">
        <v>96</v>
      </c>
      <c r="CI158" s="36" t="s">
        <v>97</v>
      </c>
      <c r="CJ158" s="25" t="s">
        <v>98</v>
      </c>
      <c r="CK158" s="25" t="s">
        <v>99</v>
      </c>
      <c r="CL158" s="25" t="s">
        <v>100</v>
      </c>
      <c r="CM158" s="25" t="s">
        <v>101</v>
      </c>
      <c r="CN158" s="25" t="s">
        <v>102</v>
      </c>
      <c r="CO158" s="25" t="s">
        <v>103</v>
      </c>
      <c r="CP158" s="27" t="s">
        <v>79</v>
      </c>
      <c r="CQ158" s="38" t="s">
        <v>80</v>
      </c>
      <c r="CR158" s="38" t="s">
        <v>81</v>
      </c>
      <c r="CS158" s="38" t="s">
        <v>104</v>
      </c>
      <c r="CT158" s="38" t="s">
        <v>90</v>
      </c>
      <c r="CU158" s="38" t="s">
        <v>82</v>
      </c>
      <c r="CV158" s="38" t="s">
        <v>84</v>
      </c>
      <c r="CW158" s="38" t="s">
        <v>105</v>
      </c>
      <c r="CX158" s="38" t="s">
        <v>86</v>
      </c>
      <c r="CY158" s="38" t="s">
        <v>106</v>
      </c>
      <c r="CZ158" s="38" t="s">
        <v>107</v>
      </c>
      <c r="DA158" s="38" t="s">
        <v>83</v>
      </c>
      <c r="DB158" s="38" t="s">
        <v>108</v>
      </c>
      <c r="DC158" s="38" t="s">
        <v>95</v>
      </c>
      <c r="DW158" s="35" t="s">
        <v>46</v>
      </c>
      <c r="DX158" s="74">
        <f>+EA152</f>
        <v>4</v>
      </c>
      <c r="DY158" s="57">
        <f>+DX158/DW153</f>
        <v>0.5</v>
      </c>
      <c r="EA158" s="60">
        <v>2</v>
      </c>
      <c r="EB158" s="60" t="s">
        <v>49</v>
      </c>
      <c r="EC158" s="75" t="s">
        <v>247</v>
      </c>
      <c r="ED158" s="23">
        <f>+DN25+DN41+DN47+DN52+DN56+DN58+DN60</f>
        <v>3539.12</v>
      </c>
      <c r="EE158" s="23">
        <f>+EJ152</f>
        <v>2.6</v>
      </c>
      <c r="EF158" s="61">
        <f>+EE158/ED158</f>
        <v>7.3464590067587429E-4</v>
      </c>
      <c r="EH158" s="58"/>
    </row>
    <row r="159" spans="1:215" s="34" customFormat="1" ht="15.75" hidden="1" customHeight="1">
      <c r="A159" s="62">
        <v>30501005</v>
      </c>
      <c r="B159" s="109" t="s">
        <v>112</v>
      </c>
      <c r="C159" s="77" t="s">
        <v>113</v>
      </c>
      <c r="D159" s="78"/>
      <c r="E159" s="63">
        <v>5.03</v>
      </c>
      <c r="F159" s="23">
        <f t="shared" ref="F159:F222" si="177">E159*D159</f>
        <v>0</v>
      </c>
      <c r="G159" s="79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248</v>
      </c>
      <c r="DX159" s="74">
        <f>+DZ152</f>
        <v>2</v>
      </c>
      <c r="DY159" s="57">
        <f>+DX159/DW153</f>
        <v>0.25</v>
      </c>
      <c r="DZ159" s="1"/>
      <c r="EA159" s="60">
        <v>3</v>
      </c>
      <c r="EB159" s="60" t="s">
        <v>50</v>
      </c>
      <c r="EC159" s="75" t="s">
        <v>249</v>
      </c>
      <c r="ED159" s="23">
        <f>+DN26+DN27+DN46+DN47+DN48+DN49</f>
        <v>0</v>
      </c>
      <c r="EE159" s="23">
        <f>+EN152+EO152</f>
        <v>0</v>
      </c>
      <c r="EF159" s="61" t="e">
        <f t="shared" ref="EF159:EF163" si="188">+EE159/ED159</f>
        <v>#DIV/0!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0"/>
      <c r="C160" s="77" t="s">
        <v>114</v>
      </c>
      <c r="D160" s="78"/>
      <c r="E160" s="63">
        <v>5.03</v>
      </c>
      <c r="F160" s="23">
        <f t="shared" si="177"/>
        <v>0</v>
      </c>
      <c r="G160" s="79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+DW153-DW152-DX152-EA152-DZ152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250</v>
      </c>
      <c r="ED160" s="23">
        <f>+DN52+DN53+DN54+DN55+DN56+DN57+DN58+DN59+DN60</f>
        <v>3539.12</v>
      </c>
      <c r="EE160" s="23">
        <f>+EQ152</f>
        <v>4.5999999999999996</v>
      </c>
      <c r="EF160" s="61">
        <f t="shared" si="188"/>
        <v>1.2997581319650082E-3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99" t="s">
        <v>115</v>
      </c>
      <c r="C161" s="28" t="s">
        <v>142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5" t="s">
        <v>17</v>
      </c>
      <c r="DX161" s="74">
        <f>+DW153</f>
        <v>8</v>
      </c>
      <c r="DY161" s="57">
        <f>+DX161/DW153</f>
        <v>1</v>
      </c>
      <c r="EA161" s="60">
        <v>5</v>
      </c>
      <c r="EB161" s="60" t="s">
        <v>52</v>
      </c>
      <c r="EC161" s="75" t="s">
        <v>246</v>
      </c>
      <c r="ED161" s="23">
        <f>+DN152</f>
        <v>18302.47</v>
      </c>
      <c r="EE161" s="23">
        <f>+EF152</f>
        <v>19.8</v>
      </c>
      <c r="EF161" s="61">
        <f t="shared" si="188"/>
        <v>1.0818211968111407E-3</v>
      </c>
    </row>
    <row r="162" spans="1:136" s="1" customFormat="1" ht="14.25" customHeight="1">
      <c r="A162" s="62">
        <v>30100014</v>
      </c>
      <c r="B162" s="100"/>
      <c r="C162" s="28" t="s">
        <v>159</v>
      </c>
      <c r="D162" s="5">
        <v>197</v>
      </c>
      <c r="E162" s="22">
        <v>5.03</v>
      </c>
      <c r="F162" s="23">
        <f t="shared" si="177"/>
        <v>990.91000000000008</v>
      </c>
      <c r="G162" s="23">
        <f>+'[2]18'!$L$20/2</f>
        <v>1009.2</v>
      </c>
      <c r="H162" s="23">
        <f t="shared" si="189"/>
        <v>1.75</v>
      </c>
      <c r="I162" s="23">
        <f t="shared" si="190"/>
        <v>0</v>
      </c>
      <c r="J162" s="23">
        <f t="shared" si="180"/>
        <v>992.66000000000008</v>
      </c>
      <c r="K162" s="23">
        <f t="shared" si="181"/>
        <v>0.17629399794491565</v>
      </c>
      <c r="L162" s="23">
        <f t="shared" si="182"/>
        <v>0</v>
      </c>
      <c r="M162" s="10">
        <v>0.3</v>
      </c>
      <c r="N162" s="23">
        <f t="shared" si="191"/>
        <v>2.9779800000000001</v>
      </c>
      <c r="O162" s="23">
        <f t="shared" si="192"/>
        <v>0.12370600205508434</v>
      </c>
      <c r="P162" s="23">
        <f t="shared" si="183"/>
        <v>0</v>
      </c>
      <c r="Q162" s="7">
        <v>0.05</v>
      </c>
      <c r="R162" s="6">
        <f t="shared" si="184"/>
        <v>4.963300000000001E-2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>
        <f>3.5/2</f>
        <v>1.75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>
        <f t="shared" si="185"/>
        <v>0</v>
      </c>
      <c r="BQ162" s="4">
        <f t="shared" si="185"/>
        <v>992.6600000000002</v>
      </c>
      <c r="BR162" s="4" t="str">
        <f t="shared" si="185"/>
        <v/>
      </c>
      <c r="BS162" s="4">
        <f t="shared" si="185"/>
        <v>0</v>
      </c>
      <c r="BT162" s="4">
        <f t="shared" si="185"/>
        <v>0</v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>
        <f t="shared" si="185"/>
        <v>0</v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>
        <f t="shared" si="186"/>
        <v>0</v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60">
        <v>6</v>
      </c>
      <c r="EB162" s="60" t="s">
        <v>251</v>
      </c>
      <c r="EC162" s="75" t="s">
        <v>246</v>
      </c>
      <c r="ED162" s="23">
        <f>+DN152</f>
        <v>18302.47</v>
      </c>
      <c r="EE162" s="23">
        <f>+DL152-EE157-EE158-EE159-EE160-EE161</f>
        <v>2.5999999999999979</v>
      </c>
      <c r="EF162" s="61">
        <f>+EE162/ED162</f>
        <v>1.4205732887419007E-4</v>
      </c>
    </row>
    <row r="163" spans="1:136" s="1" customFormat="1" ht="14.25" hidden="1" customHeight="1">
      <c r="A163" s="62">
        <v>30100010</v>
      </c>
      <c r="B163" s="100"/>
      <c r="C163" s="28" t="s">
        <v>119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60">
        <v>7</v>
      </c>
      <c r="EB163" s="142" t="s">
        <v>252</v>
      </c>
      <c r="EC163" s="143"/>
      <c r="ED163" s="23">
        <f>+DN152</f>
        <v>18302.47</v>
      </c>
      <c r="EE163" s="23">
        <f>+DL152</f>
        <v>51.2</v>
      </c>
      <c r="EF163" s="61">
        <f t="shared" si="188"/>
        <v>2.7974366301378993E-3</v>
      </c>
    </row>
    <row r="164" spans="1:136" s="1" customFormat="1" ht="14.25" hidden="1" customHeight="1">
      <c r="A164" s="62">
        <v>30100013</v>
      </c>
      <c r="B164" s="100"/>
      <c r="C164" s="28" t="s">
        <v>120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4.25" customHeight="1">
      <c r="A165" s="62">
        <v>30100011</v>
      </c>
      <c r="B165" s="101"/>
      <c r="C165" s="28" t="s">
        <v>121</v>
      </c>
      <c r="D165" s="5">
        <v>190</v>
      </c>
      <c r="E165" s="22">
        <v>5.03</v>
      </c>
      <c r="F165" s="23">
        <f t="shared" si="177"/>
        <v>955.7</v>
      </c>
      <c r="G165" s="23">
        <f>+'[2]18'!$L$22/2</f>
        <v>1009.2</v>
      </c>
      <c r="H165" s="23">
        <f t="shared" si="189"/>
        <v>0</v>
      </c>
      <c r="I165" s="23">
        <f t="shared" si="190"/>
        <v>0</v>
      </c>
      <c r="J165" s="23">
        <f t="shared" si="180"/>
        <v>955.7</v>
      </c>
      <c r="K165" s="23">
        <f t="shared" si="181"/>
        <v>0</v>
      </c>
      <c r="L165" s="23">
        <f t="shared" si="182"/>
        <v>0</v>
      </c>
      <c r="M165" s="10">
        <v>0.3</v>
      </c>
      <c r="N165" s="23">
        <f t="shared" si="191"/>
        <v>2.8670999999999998</v>
      </c>
      <c r="O165" s="23">
        <f t="shared" si="192"/>
        <v>0.3</v>
      </c>
      <c r="P165" s="23">
        <f t="shared" si="183"/>
        <v>0</v>
      </c>
      <c r="Q165" s="7">
        <v>0.05</v>
      </c>
      <c r="R165" s="6">
        <f t="shared" si="184"/>
        <v>4.7785000000000001E-2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>
        <f t="shared" si="185"/>
        <v>0</v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>
        <f t="shared" si="185"/>
        <v>0</v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>
        <f t="shared" si="185"/>
        <v>0</v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4.25" hidden="1" customHeight="1">
      <c r="A166" s="62">
        <v>30100016</v>
      </c>
      <c r="B166" s="99" t="s">
        <v>122</v>
      </c>
      <c r="C166" s="28" t="s">
        <v>123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 customHeight="1">
      <c r="A167" s="62">
        <v>30100017</v>
      </c>
      <c r="B167" s="100"/>
      <c r="C167" s="28" t="s">
        <v>124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 customHeight="1">
      <c r="A168" s="62">
        <v>30100015</v>
      </c>
      <c r="B168" s="101"/>
      <c r="C168" s="28" t="s">
        <v>125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customHeight="1">
      <c r="A169" s="62">
        <v>30100031</v>
      </c>
      <c r="B169" s="105" t="s">
        <v>126</v>
      </c>
      <c r="C169" s="28" t="s">
        <v>121</v>
      </c>
      <c r="D169" s="5">
        <v>177</v>
      </c>
      <c r="E169" s="22">
        <v>5.03</v>
      </c>
      <c r="F169" s="23">
        <f t="shared" si="177"/>
        <v>890.31000000000006</v>
      </c>
      <c r="G169" s="23">
        <f>+'[2]18'!$L$29/2</f>
        <v>1050.8</v>
      </c>
      <c r="H169" s="23">
        <f t="shared" si="189"/>
        <v>5.25</v>
      </c>
      <c r="I169" s="23">
        <f t="shared" si="190"/>
        <v>0</v>
      </c>
      <c r="J169" s="23">
        <f t="shared" si="180"/>
        <v>895.56000000000006</v>
      </c>
      <c r="K169" s="23">
        <f t="shared" si="181"/>
        <v>0.5862253785341015</v>
      </c>
      <c r="L169" s="23">
        <f t="shared" si="182"/>
        <v>0</v>
      </c>
      <c r="M169" s="10">
        <v>0.35</v>
      </c>
      <c r="N169" s="23">
        <f t="shared" si="191"/>
        <v>3.1344600000000002</v>
      </c>
      <c r="O169" s="23">
        <f t="shared" si="192"/>
        <v>-0.23622537853410153</v>
      </c>
      <c r="P169" s="23">
        <f t="shared" si="183"/>
        <v>0</v>
      </c>
      <c r="Q169" s="7">
        <v>0.3</v>
      </c>
      <c r="R169" s="6">
        <f t="shared" si="184"/>
        <v>0.26866800000000002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>
        <f>10.5/2</f>
        <v>5.25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>
        <f t="shared" si="185"/>
        <v>0</v>
      </c>
      <c r="BQ169" s="4">
        <f t="shared" si="185"/>
        <v>895.56000000000006</v>
      </c>
      <c r="BR169" s="4" t="str">
        <f t="shared" si="185"/>
        <v/>
      </c>
      <c r="BS169" s="4">
        <f t="shared" si="185"/>
        <v>0</v>
      </c>
      <c r="BT169" s="4">
        <f t="shared" si="185"/>
        <v>0</v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>
        <f t="shared" si="185"/>
        <v>0</v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>
        <f t="shared" si="186"/>
        <v>0</v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 customHeight="1">
      <c r="A170" s="62">
        <v>30100033</v>
      </c>
      <c r="B170" s="105"/>
      <c r="C170" s="28" t="s">
        <v>127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 customHeight="1">
      <c r="A171" s="62">
        <v>30100062</v>
      </c>
      <c r="B171" s="105"/>
      <c r="C171" s="28" t="s">
        <v>128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 customHeight="1">
      <c r="A172" s="62">
        <v>30100032</v>
      </c>
      <c r="B172" s="105"/>
      <c r="C172" s="28" t="s">
        <v>129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 customHeight="1">
      <c r="A173" s="62">
        <v>30100035</v>
      </c>
      <c r="B173" s="99" t="s">
        <v>130</v>
      </c>
      <c r="C173" s="28" t="s">
        <v>129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 customHeight="1">
      <c r="A174" s="62">
        <v>30100036</v>
      </c>
      <c r="B174" s="100"/>
      <c r="C174" s="28" t="s">
        <v>131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 customHeight="1">
      <c r="A175" s="62">
        <v>30100034</v>
      </c>
      <c r="B175" s="101"/>
      <c r="C175" s="28" t="s">
        <v>119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 customHeight="1">
      <c r="A176" s="62">
        <v>30100019</v>
      </c>
      <c r="B176" s="99" t="s">
        <v>132</v>
      </c>
      <c r="C176" s="28" t="s">
        <v>133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00"/>
      <c r="C177" s="28" t="s">
        <v>134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0"/>
      <c r="C178" s="28" t="s">
        <v>135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1"/>
      <c r="C179" s="28" t="s">
        <v>114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2" t="s">
        <v>136</v>
      </c>
      <c r="C180" s="28" t="s">
        <v>137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05" t="s">
        <v>138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1"/>
        <v>0</v>
      </c>
      <c r="O181" s="23">
        <f t="shared" si="192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05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06" t="s">
        <v>139</v>
      </c>
      <c r="C183" s="28" t="s">
        <v>140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07"/>
      <c r="C184" s="28" t="s">
        <v>119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07"/>
      <c r="C185" s="28" t="s">
        <v>131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08"/>
      <c r="C186" s="28" t="s">
        <v>129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99" t="s">
        <v>141</v>
      </c>
      <c r="C187" s="28" t="s">
        <v>120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00"/>
      <c r="C188" s="28" t="s">
        <v>142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0"/>
      <c r="C189" s="28" t="s">
        <v>131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customHeight="1">
      <c r="A190" s="62">
        <v>30100043</v>
      </c>
      <c r="B190" s="101"/>
      <c r="C190" s="28" t="s">
        <v>143</v>
      </c>
      <c r="D190" s="5">
        <v>157</v>
      </c>
      <c r="E190" s="22">
        <v>5.03</v>
      </c>
      <c r="F190" s="23">
        <f t="shared" si="177"/>
        <v>789.71</v>
      </c>
      <c r="G190" s="23">
        <f>+'[2]18'!$L$46/2</f>
        <v>788.83500000000004</v>
      </c>
      <c r="H190" s="23">
        <f t="shared" si="189"/>
        <v>0</v>
      </c>
      <c r="I190" s="23">
        <f t="shared" si="190"/>
        <v>0</v>
      </c>
      <c r="J190" s="23">
        <f t="shared" si="180"/>
        <v>789.71</v>
      </c>
      <c r="K190" s="23">
        <f t="shared" si="181"/>
        <v>0</v>
      </c>
      <c r="L190" s="23">
        <f t="shared" si="182"/>
        <v>0</v>
      </c>
      <c r="M190" s="10">
        <v>0.2</v>
      </c>
      <c r="N190" s="23">
        <f t="shared" si="191"/>
        <v>1.57942</v>
      </c>
      <c r="O190" s="23">
        <f t="shared" si="192"/>
        <v>0.2</v>
      </c>
      <c r="P190" s="23">
        <f t="shared" si="183"/>
        <v>0</v>
      </c>
      <c r="Q190" s="7">
        <v>0.1</v>
      </c>
      <c r="R190" s="6">
        <f t="shared" si="184"/>
        <v>7.8971E-2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4"/>
        <v>0</v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>
        <f t="shared" si="194"/>
        <v>0</v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>
        <f t="shared" si="194"/>
        <v>0</v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99" t="s">
        <v>144</v>
      </c>
      <c r="C191" s="28" t="s">
        <v>145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0"/>
      <c r="C192" s="28" t="s">
        <v>125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0"/>
      <c r="C193" s="28" t="s">
        <v>146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0"/>
      <c r="C194" s="28" t="s">
        <v>147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1"/>
      <c r="C195" s="28" t="s">
        <v>148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99" t="s">
        <v>149</v>
      </c>
      <c r="C196" s="28" t="s">
        <v>127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1"/>
      <c r="C197" s="28" t="s">
        <v>150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0" t="s">
        <v>151</v>
      </c>
      <c r="C198" s="28" t="s">
        <v>152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99" t="s">
        <v>153</v>
      </c>
      <c r="C199" s="28" t="s">
        <v>154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00"/>
      <c r="C200" s="28" t="s">
        <v>129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99" t="s">
        <v>155</v>
      </c>
      <c r="C201" s="28" t="s">
        <v>129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1"/>
      <c r="C202" s="28" t="s">
        <v>127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0" t="s">
        <v>156</v>
      </c>
      <c r="C203" s="28" t="s">
        <v>143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01"/>
      <c r="C204" s="28" t="s">
        <v>157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0" t="s">
        <v>158</v>
      </c>
      <c r="C205" s="28" t="s">
        <v>159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1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99" t="s">
        <v>160</v>
      </c>
      <c r="C207" s="28" t="s">
        <v>161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01"/>
      <c r="C208" s="28" t="s">
        <v>154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99" t="s">
        <v>162</v>
      </c>
      <c r="C209" s="28" t="s">
        <v>163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1"/>
      <c r="C210" s="28" t="s">
        <v>164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2" t="s">
        <v>165</v>
      </c>
      <c r="C211" s="28" t="s">
        <v>161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1"/>
        <v>0</v>
      </c>
      <c r="O211" s="23">
        <f t="shared" si="192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99" t="s">
        <v>166</v>
      </c>
      <c r="C212" s="28" t="s">
        <v>154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>
      <c r="A213" s="62">
        <v>30200002</v>
      </c>
      <c r="B213" s="101"/>
      <c r="C213" s="28" t="s">
        <v>161</v>
      </c>
      <c r="D213" s="5">
        <v>344</v>
      </c>
      <c r="E213" s="22">
        <v>5.09</v>
      </c>
      <c r="F213" s="23">
        <f t="shared" si="177"/>
        <v>1750.96</v>
      </c>
      <c r="G213" s="23">
        <f>+'[2]18'!$L$118/2</f>
        <v>2019.2</v>
      </c>
      <c r="H213" s="23">
        <f t="shared" si="189"/>
        <v>18.600000000000001</v>
      </c>
      <c r="I213" s="23">
        <f t="shared" si="190"/>
        <v>0</v>
      </c>
      <c r="J213" s="23">
        <f t="shared" si="180"/>
        <v>1769.56</v>
      </c>
      <c r="K213" s="23">
        <f t="shared" si="181"/>
        <v>1.0511087501977894</v>
      </c>
      <c r="L213" s="23">
        <f t="shared" si="182"/>
        <v>0</v>
      </c>
      <c r="M213" s="10">
        <v>1.2</v>
      </c>
      <c r="N213" s="23">
        <f t="shared" si="191"/>
        <v>21.234719999999996</v>
      </c>
      <c r="O213" s="23">
        <f t="shared" si="192"/>
        <v>0.14889124980221058</v>
      </c>
      <c r="P213" s="23">
        <f t="shared" si="183"/>
        <v>2.2604489251565361</v>
      </c>
      <c r="Q213" s="7">
        <v>1</v>
      </c>
      <c r="R213" s="6">
        <f t="shared" si="184"/>
        <v>1.76956</v>
      </c>
      <c r="S213" s="5">
        <v>1</v>
      </c>
      <c r="T213" s="5"/>
      <c r="U213" s="5"/>
      <c r="V213" s="5">
        <v>1</v>
      </c>
      <c r="W213" s="5">
        <v>2</v>
      </c>
      <c r="X213" s="5"/>
      <c r="Y213" s="5"/>
      <c r="Z213" s="5"/>
      <c r="AA213" s="5"/>
      <c r="AB213" s="4">
        <f>19.8/2</f>
        <v>9.9</v>
      </c>
      <c r="AC213" s="4">
        <f>7.6/2</f>
        <v>3.8</v>
      </c>
      <c r="AD213" s="4">
        <f>5.2/2</f>
        <v>2.6</v>
      </c>
      <c r="AE213" s="4"/>
      <c r="AF213" s="4"/>
      <c r="AG213" s="4"/>
      <c r="AH213" s="4"/>
      <c r="AI213" s="4"/>
      <c r="AJ213" s="4"/>
      <c r="AK213" s="4"/>
      <c r="AL213" s="4"/>
      <c r="AM213" s="4">
        <f>4.6/2</f>
        <v>2.2999999999999998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202"/>
        <v>0.55946110897624268</v>
      </c>
      <c r="BQ213" s="4">
        <f t="shared" si="202"/>
        <v>361.52301075268809</v>
      </c>
      <c r="BR213" s="4" t="str">
        <f t="shared" si="202"/>
        <v/>
      </c>
      <c r="BS213" s="4">
        <f t="shared" si="200"/>
        <v>0</v>
      </c>
      <c r="BT213" s="4">
        <f t="shared" si="200"/>
        <v>0</v>
      </c>
      <c r="BU213" s="4">
        <f t="shared" si="200"/>
        <v>0</v>
      </c>
      <c r="BV213" s="4">
        <f t="shared" si="200"/>
        <v>0</v>
      </c>
      <c r="BW213" s="4">
        <f t="shared" si="200"/>
        <v>0</v>
      </c>
      <c r="BX213" s="4">
        <f t="shared" si="200"/>
        <v>0</v>
      </c>
      <c r="BY213" s="4">
        <f t="shared" si="200"/>
        <v>0</v>
      </c>
      <c r="BZ213" s="4" t="str">
        <f t="shared" si="200"/>
        <v/>
      </c>
      <c r="CA213" s="4" t="str">
        <f t="shared" si="200"/>
        <v/>
      </c>
      <c r="CB213" s="4">
        <f t="shared" si="200"/>
        <v>0</v>
      </c>
      <c r="CC213" s="4">
        <f t="shared" si="200"/>
        <v>0</v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>
        <f t="shared" si="200"/>
        <v>0</v>
      </c>
      <c r="CI213" s="4">
        <f t="shared" si="201"/>
        <v>0</v>
      </c>
      <c r="CJ213" s="4">
        <f t="shared" si="201"/>
        <v>0</v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>
        <f t="shared" si="201"/>
        <v>0</v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99" t="s">
        <v>167</v>
      </c>
      <c r="C214" s="28" t="s">
        <v>154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1"/>
      <c r="C215" s="28" t="s">
        <v>161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2">
        <v>30400012</v>
      </c>
      <c r="B216" s="99" t="s">
        <v>168</v>
      </c>
      <c r="C216" s="28" t="s">
        <v>127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00"/>
      <c r="C217" s="28" t="s">
        <v>143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00"/>
      <c r="C218" s="82" t="s">
        <v>119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1"/>
      <c r="C219" s="82" t="s">
        <v>169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99" t="s">
        <v>170</v>
      </c>
      <c r="C220" s="28" t="s">
        <v>159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1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2" t="s">
        <v>171</v>
      </c>
      <c r="C222" s="28" t="s">
        <v>127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03"/>
      <c r="C223" s="28" t="s">
        <v>146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4"/>
      <c r="C224" s="28" t="s">
        <v>163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customHeight="1">
      <c r="A225" s="62">
        <v>30600002</v>
      </c>
      <c r="B225" s="99" t="s">
        <v>172</v>
      </c>
      <c r="C225" s="39" t="s">
        <v>119</v>
      </c>
      <c r="D225" s="5">
        <v>67</v>
      </c>
      <c r="E225" s="54">
        <v>5.03</v>
      </c>
      <c r="F225" s="23">
        <f t="shared" si="203"/>
        <v>337.01</v>
      </c>
      <c r="G225" s="23">
        <f>+'[2]18'!$L$67/2</f>
        <v>391.5</v>
      </c>
      <c r="H225" s="23">
        <f t="shared" si="210"/>
        <v>0</v>
      </c>
      <c r="I225" s="23">
        <f t="shared" si="211"/>
        <v>0</v>
      </c>
      <c r="J225" s="23">
        <f t="shared" si="204"/>
        <v>337.01</v>
      </c>
      <c r="K225" s="23">
        <f t="shared" si="205"/>
        <v>0</v>
      </c>
      <c r="L225" s="23">
        <f t="shared" si="206"/>
        <v>0</v>
      </c>
      <c r="M225" s="10">
        <v>0.2</v>
      </c>
      <c r="N225" s="23">
        <f t="shared" si="212"/>
        <v>0.67402000000000006</v>
      </c>
      <c r="O225" s="23">
        <f t="shared" si="213"/>
        <v>0.2</v>
      </c>
      <c r="P225" s="23">
        <f t="shared" si="207"/>
        <v>0</v>
      </c>
      <c r="Q225" s="7">
        <v>0.1</v>
      </c>
      <c r="R225" s="6">
        <f t="shared" si="208"/>
        <v>3.3701000000000002E-2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202"/>
        <v>0</v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>
        <f t="shared" si="202"/>
        <v>0</v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>
        <f t="shared" si="202"/>
        <v>0</v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00"/>
      <c r="C226" s="39" t="s">
        <v>127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00"/>
      <c r="C227" s="39" t="s">
        <v>173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01"/>
      <c r="C228" s="39" t="s">
        <v>174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99" t="s">
        <v>175</v>
      </c>
      <c r="C229" s="39" t="s">
        <v>119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0"/>
      <c r="C230" s="39" t="s">
        <v>127</v>
      </c>
      <c r="D230" s="5"/>
      <c r="E230" s="54">
        <v>10</v>
      </c>
      <c r="F230" s="23">
        <f t="shared" si="203"/>
        <v>0</v>
      </c>
      <c r="G230" s="23">
        <f>+'[2]18'!$L$70/2</f>
        <v>488.8</v>
      </c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0"/>
      <c r="C231" s="39" t="s">
        <v>173</v>
      </c>
      <c r="D231" s="5"/>
      <c r="E231" s="54">
        <v>10</v>
      </c>
      <c r="F231" s="23">
        <f t="shared" si="203"/>
        <v>0</v>
      </c>
      <c r="G231" s="23">
        <f>+'[2]18'!$L$71/2</f>
        <v>733.2</v>
      </c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1"/>
      <c r="C232" s="39" t="s">
        <v>174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0" t="s">
        <v>176</v>
      </c>
      <c r="C233" s="39" t="s">
        <v>177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99" t="s">
        <v>178</v>
      </c>
      <c r="C234" s="82" t="s">
        <v>131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01"/>
      <c r="C235" s="28" t="s">
        <v>159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99" t="s">
        <v>179</v>
      </c>
      <c r="C236" s="28" t="s">
        <v>127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2">
        <v>30400006</v>
      </c>
      <c r="B237" s="100"/>
      <c r="C237" s="28" t="s">
        <v>119</v>
      </c>
      <c r="D237" s="5">
        <v>12</v>
      </c>
      <c r="E237" s="22">
        <v>5.07</v>
      </c>
      <c r="F237" s="23">
        <f t="shared" si="203"/>
        <v>60.84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60.84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0.18251999999999999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6.0840000000000009E-3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2">
        <v>30400007</v>
      </c>
      <c r="B238" s="101"/>
      <c r="C238" s="28" t="s">
        <v>143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99" t="s">
        <v>180</v>
      </c>
      <c r="C239" s="28" t="s">
        <v>174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0"/>
      <c r="C240" s="28" t="s">
        <v>127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0"/>
      <c r="C241" s="28" t="s">
        <v>143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1"/>
      <c r="C242" s="28" t="s">
        <v>119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99" t="s">
        <v>181</v>
      </c>
      <c r="C243" s="28" t="s">
        <v>174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0"/>
      <c r="C244" s="28" t="s">
        <v>127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0"/>
      <c r="C245" s="28" t="s">
        <v>143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1"/>
      <c r="C246" s="28" t="s">
        <v>119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99" t="s">
        <v>182</v>
      </c>
      <c r="C247" s="28" t="s">
        <v>159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0"/>
      <c r="C248" s="28" t="s">
        <v>119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0"/>
      <c r="C249" s="28" t="s">
        <v>142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0"/>
      <c r="C250" s="28" t="s">
        <v>147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0"/>
      <c r="C251" s="28" t="s">
        <v>125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0"/>
      <c r="C252" s="28" t="s">
        <v>183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0"/>
      <c r="C253" s="28" t="s">
        <v>143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1"/>
      <c r="C254" s="28" t="s">
        <v>127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99" t="s">
        <v>184</v>
      </c>
      <c r="C255" s="30" t="s">
        <v>146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0"/>
      <c r="C256" s="28" t="s">
        <v>143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0"/>
      <c r="C257" s="30" t="s">
        <v>185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1"/>
      <c r="C258" s="30" t="s">
        <v>125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99" t="s">
        <v>186</v>
      </c>
      <c r="C259" s="30" t="s">
        <v>148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0"/>
      <c r="C260" s="30" t="s">
        <v>187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0"/>
      <c r="C261" s="30" t="s">
        <v>188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1"/>
      <c r="C262" s="30" t="s">
        <v>189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99" t="s">
        <v>190</v>
      </c>
      <c r="C263" s="30" t="s">
        <v>148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0"/>
      <c r="C264" s="30" t="s">
        <v>187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0"/>
      <c r="C265" s="30" t="s">
        <v>188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1"/>
      <c r="C266" s="30" t="s">
        <v>189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99" t="s">
        <v>191</v>
      </c>
      <c r="C267" s="30" t="s">
        <v>192</v>
      </c>
      <c r="D267" s="5">
        <v>100</v>
      </c>
      <c r="E267" s="22">
        <v>5.05</v>
      </c>
      <c r="F267" s="23">
        <f t="shared" si="203"/>
        <v>505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505</v>
      </c>
      <c r="K267" s="23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2.02</v>
      </c>
      <c r="O267" s="23">
        <f t="shared" si="213"/>
        <v>0.4</v>
      </c>
      <c r="P267" s="23">
        <f t="shared" si="207"/>
        <v>0</v>
      </c>
      <c r="Q267" s="2">
        <v>0.1</v>
      </c>
      <c r="R267" s="6">
        <f t="shared" si="208"/>
        <v>5.0500000000000003E-2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01"/>
      <c r="C268" s="30" t="s">
        <v>164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2">
        <v>30400026</v>
      </c>
      <c r="B269" s="99" t="s">
        <v>193</v>
      </c>
      <c r="C269" s="30" t="s">
        <v>169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00"/>
      <c r="C270" s="30" t="s">
        <v>133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01"/>
      <c r="C271" s="30" t="s">
        <v>194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99" t="s">
        <v>195</v>
      </c>
      <c r="C272" s="30" t="s">
        <v>169</v>
      </c>
      <c r="D272" s="5">
        <v>5</v>
      </c>
      <c r="E272" s="22">
        <v>5.05</v>
      </c>
      <c r="F272" s="23">
        <f t="shared" si="203"/>
        <v>25.25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25.25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0.20200000000000004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2.5250000000000003E-3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00"/>
      <c r="C273" s="30" t="s">
        <v>146</v>
      </c>
      <c r="D273" s="5"/>
      <c r="E273" s="22">
        <v>5.05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customHeight="1">
      <c r="A274" s="62">
        <v>30400005</v>
      </c>
      <c r="B274" s="101"/>
      <c r="C274" s="30" t="s">
        <v>194</v>
      </c>
      <c r="D274" s="5">
        <v>13</v>
      </c>
      <c r="E274" s="22">
        <v>5.05</v>
      </c>
      <c r="F274" s="23">
        <f t="shared" si="203"/>
        <v>65.649999999999991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65.649999999999991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0.5252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6.5649999999999997E-3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99" t="s">
        <v>196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0"/>
      <c r="C276" s="30" t="s">
        <v>197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1"/>
      <c r="C277" s="30" t="s">
        <v>124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99" t="s">
        <v>198</v>
      </c>
      <c r="C278" s="30" t="s">
        <v>152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0"/>
      <c r="C279" s="30" t="s">
        <v>125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0"/>
      <c r="C280" s="30" t="s">
        <v>169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1"/>
      <c r="C281" s="30" t="s">
        <v>199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99" t="s">
        <v>200</v>
      </c>
      <c r="C282" s="30" t="s">
        <v>201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0"/>
      <c r="C283" s="30" t="s">
        <v>202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0"/>
      <c r="C284" s="30" t="s">
        <v>134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1"/>
      <c r="C285" s="30" t="s">
        <v>199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99" t="s">
        <v>203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0"/>
      <c r="C287" s="30" t="s">
        <v>197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1"/>
      <c r="C288" s="30" t="s">
        <v>124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99" t="s">
        <v>204</v>
      </c>
      <c r="C289" s="30" t="s">
        <v>146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1"/>
      <c r="C290" s="30" t="s">
        <v>125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99" t="s">
        <v>205</v>
      </c>
      <c r="C291" s="30" t="s">
        <v>124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0"/>
      <c r="C292" s="30" t="s">
        <v>113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0"/>
      <c r="C293" s="30" t="s">
        <v>146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1"/>
      <c r="C294" s="30" t="s">
        <v>206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207</v>
      </c>
      <c r="C295" s="31" t="s">
        <v>208</v>
      </c>
      <c r="D295" s="5">
        <v>123</v>
      </c>
      <c r="E295" s="22">
        <v>4.8</v>
      </c>
      <c r="F295" s="23">
        <f t="shared" si="223"/>
        <v>590.4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590.4</v>
      </c>
      <c r="K295" s="23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1.1808000000000001</v>
      </c>
      <c r="O295" s="23">
        <f t="shared" si="232"/>
        <v>0.2</v>
      </c>
      <c r="P295" s="23">
        <f t="shared" si="227"/>
        <v>0</v>
      </c>
      <c r="Q295" s="7">
        <v>0.1</v>
      </c>
      <c r="R295" s="6">
        <f t="shared" si="228"/>
        <v>5.9040000000000002E-2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34"/>
        <v>0</v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>
        <f t="shared" si="233"/>
        <v>0</v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>
        <f t="shared" si="233"/>
        <v>0</v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customHeight="1">
      <c r="A296" s="62">
        <v>30700016</v>
      </c>
      <c r="B296" s="31" t="s">
        <v>209</v>
      </c>
      <c r="C296" s="31" t="s">
        <v>210</v>
      </c>
      <c r="D296" s="5">
        <v>61</v>
      </c>
      <c r="E296" s="22">
        <v>7.69</v>
      </c>
      <c r="F296" s="23">
        <f t="shared" si="223"/>
        <v>469.09000000000003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469.09000000000003</v>
      </c>
      <c r="K296" s="23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0.93818000000000012</v>
      </c>
      <c r="O296" s="23">
        <f t="shared" si="232"/>
        <v>0.2</v>
      </c>
      <c r="P296" s="23">
        <f t="shared" si="227"/>
        <v>0</v>
      </c>
      <c r="Q296" s="7">
        <v>0.1</v>
      </c>
      <c r="R296" s="6">
        <f t="shared" si="228"/>
        <v>4.6909000000000006E-2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34"/>
        <v>0</v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>
        <f t="shared" si="233"/>
        <v>0</v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>
        <f t="shared" si="233"/>
        <v>0</v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customHeight="1">
      <c r="A297" s="62">
        <v>30700014</v>
      </c>
      <c r="B297" s="31" t="s">
        <v>211</v>
      </c>
      <c r="C297" s="31" t="s">
        <v>212</v>
      </c>
      <c r="D297" s="5">
        <f>71+35</f>
        <v>106</v>
      </c>
      <c r="E297" s="22">
        <v>6.4</v>
      </c>
      <c r="F297" s="23">
        <f t="shared" si="223"/>
        <v>678.40000000000009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678.40000000000009</v>
      </c>
      <c r="K297" s="23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1.3568000000000005</v>
      </c>
      <c r="O297" s="23">
        <f t="shared" si="232"/>
        <v>0.2</v>
      </c>
      <c r="P297" s="23">
        <f t="shared" si="227"/>
        <v>0</v>
      </c>
      <c r="Q297" s="7">
        <v>0.1</v>
      </c>
      <c r="R297" s="6">
        <f t="shared" si="228"/>
        <v>6.7840000000000011E-2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34"/>
        <v>0</v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>
        <f t="shared" si="233"/>
        <v>0</v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>
        <f t="shared" si="233"/>
        <v>0</v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customHeight="1">
      <c r="A298" s="62">
        <v>30700013</v>
      </c>
      <c r="B298" s="31" t="s">
        <v>213</v>
      </c>
      <c r="C298" s="31" t="s">
        <v>214</v>
      </c>
      <c r="D298" s="5">
        <f>14+110</f>
        <v>124</v>
      </c>
      <c r="E298" s="22">
        <v>3.5</v>
      </c>
      <c r="F298" s="23">
        <f t="shared" si="223"/>
        <v>434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434</v>
      </c>
      <c r="K298" s="23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0.8680000000000001</v>
      </c>
      <c r="O298" s="23">
        <f t="shared" si="232"/>
        <v>0.2</v>
      </c>
      <c r="P298" s="23">
        <f t="shared" si="227"/>
        <v>0</v>
      </c>
      <c r="Q298" s="7">
        <v>0.1</v>
      </c>
      <c r="R298" s="6">
        <f t="shared" si="228"/>
        <v>4.3400000000000008E-2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>
        <f t="shared" si="234"/>
        <v>0</v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>
        <f t="shared" si="233"/>
        <v>0</v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>
        <f t="shared" si="233"/>
        <v>0</v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215</v>
      </c>
      <c r="C299" s="31" t="s">
        <v>216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217</v>
      </c>
      <c r="C300" s="31" t="s">
        <v>216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218</v>
      </c>
      <c r="C301" s="31" t="s">
        <v>216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219</v>
      </c>
      <c r="C302" s="31" t="s">
        <v>220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221</v>
      </c>
      <c r="C303" s="31" t="s">
        <v>222</v>
      </c>
      <c r="D303" s="5">
        <v>14</v>
      </c>
      <c r="E303" s="22">
        <v>6</v>
      </c>
      <c r="F303" s="23">
        <f t="shared" si="223"/>
        <v>84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84</v>
      </c>
      <c r="K303" s="23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8.4000000000000005E-2</v>
      </c>
      <c r="O303" s="23">
        <f t="shared" si="232"/>
        <v>0.1</v>
      </c>
      <c r="P303" s="23">
        <f t="shared" si="227"/>
        <v>0</v>
      </c>
      <c r="Q303" s="7">
        <v>0.1</v>
      </c>
      <c r="R303" s="6">
        <f t="shared" si="228"/>
        <v>8.4000000000000012E-3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4"/>
        <v>0</v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>
        <f t="shared" si="233"/>
        <v>0</v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>
        <f t="shared" si="233"/>
        <v>0</v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0">
        <v>30101066</v>
      </c>
      <c r="B304" s="31" t="s">
        <v>223</v>
      </c>
      <c r="C304" s="31" t="s">
        <v>222</v>
      </c>
      <c r="D304" s="5">
        <f>48+35</f>
        <v>83</v>
      </c>
      <c r="E304" s="22">
        <v>6</v>
      </c>
      <c r="F304" s="23">
        <f t="shared" si="223"/>
        <v>498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498</v>
      </c>
      <c r="K304" s="23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0.49800000000000005</v>
      </c>
      <c r="O304" s="23">
        <f t="shared" si="232"/>
        <v>0.1</v>
      </c>
      <c r="P304" s="23">
        <f t="shared" si="227"/>
        <v>0</v>
      </c>
      <c r="Q304" s="7">
        <v>0.1</v>
      </c>
      <c r="R304" s="6">
        <f t="shared" si="228"/>
        <v>4.9800000000000004E-2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4"/>
        <v>0</v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>
        <f t="shared" si="233"/>
        <v>0</v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>
        <f t="shared" si="233"/>
        <v>0</v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224</v>
      </c>
      <c r="C305" s="30" t="s">
        <v>225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226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1773</v>
      </c>
      <c r="E307" s="44"/>
      <c r="F307" s="45">
        <f>SUM(F159:F306)</f>
        <v>9125.23</v>
      </c>
      <c r="G307" s="45">
        <f t="shared" ref="G307:J307" si="237">SUM(G159:G306)</f>
        <v>7490.7349999999997</v>
      </c>
      <c r="H307" s="45">
        <f t="shared" si="237"/>
        <v>25.6</v>
      </c>
      <c r="I307" s="45">
        <f t="shared" si="237"/>
        <v>0</v>
      </c>
      <c r="J307" s="45">
        <f t="shared" si="237"/>
        <v>9150.83</v>
      </c>
      <c r="K307" s="45">
        <f>IF(ISERROR(H307/J307*100),"0",(H307/J307*100))</f>
        <v>0.27975604398726678</v>
      </c>
      <c r="L307" s="45">
        <f>IF(ISERROR(I307/G307*100),"0",(I307/G307*100))</f>
        <v>0</v>
      </c>
      <c r="M307" s="46">
        <f>IF(ISERROR(N307/J307*100),"",(N307/J307*100))</f>
        <v>0.44065073878544342</v>
      </c>
      <c r="N307" s="45">
        <f>SUM(N159:N306)</f>
        <v>40.323199999999993</v>
      </c>
      <c r="O307" s="45">
        <f>IF(ISERROR(M307-K307-L307),"0",(M307-K307-L307))</f>
        <v>0.16089469479817664</v>
      </c>
      <c r="P307" s="45">
        <f>(S307+T307+U307+V307+W307+X307+Y307+Z307+AA307)/J307*1000</f>
        <v>0.43711881873010427</v>
      </c>
      <c r="Q307" s="47">
        <f>IF(ISERROR(R307/J307*1000),"",(R307/J307*1000))</f>
        <v>0.282966790990544</v>
      </c>
      <c r="R307" s="45">
        <f>SUM(R159:R306)</f>
        <v>2.5893809999999999</v>
      </c>
      <c r="S307" s="45">
        <f t="shared" ref="S307:BO307" si="238">SUM(S159:S306)</f>
        <v>1</v>
      </c>
      <c r="T307" s="45">
        <f t="shared" si="238"/>
        <v>0</v>
      </c>
      <c r="U307" s="45">
        <f t="shared" si="238"/>
        <v>0</v>
      </c>
      <c r="V307" s="45">
        <f t="shared" si="238"/>
        <v>1</v>
      </c>
      <c r="W307" s="45">
        <f t="shared" si="238"/>
        <v>2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9.9</v>
      </c>
      <c r="AC307" s="45">
        <f t="shared" si="238"/>
        <v>10.8</v>
      </c>
      <c r="AD307" s="45">
        <f t="shared" si="238"/>
        <v>2.6</v>
      </c>
      <c r="AE307" s="45">
        <f t="shared" si="238"/>
        <v>0</v>
      </c>
      <c r="AF307" s="45">
        <f t="shared" si="238"/>
        <v>0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2.2999999999999998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0.1081869076357008</v>
      </c>
      <c r="BQ307" s="48">
        <f>IF(ISERROR(AC307/$J$307*100),"",(AC307/$J$307*100))</f>
        <v>0.11802208105712816</v>
      </c>
      <c r="BR307" s="48">
        <f>IF(ISERROR(AD307/$J$307*100),"",(AD307/$J$307*100))</f>
        <v>2.8412723217456779E-2</v>
      </c>
      <c r="BS307" s="48">
        <f t="shared" ref="BS307:DC307" si="239">IF(ISERROR(AE307/$J$307*100),"",(AE307/$J$307*100))</f>
        <v>0</v>
      </c>
      <c r="BT307" s="48">
        <f t="shared" si="239"/>
        <v>0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2.5134332076980993E-2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2017-02-21T01:31:54Z</dcterms:modified>
</cp:coreProperties>
</file>