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D304"/>
  <c r="F304" s="1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D238"/>
  <c r="D307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G180"/>
  <c r="G307" s="1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D149"/>
  <c r="DH149" s="1"/>
  <c r="DJ149" s="1"/>
  <c r="DN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G91"/>
  <c r="DK91" s="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G88"/>
  <c r="DK88" s="1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D83"/>
  <c r="D152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G56"/>
  <c r="DK56" s="1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G52"/>
  <c r="DK52" s="1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G27"/>
  <c r="DK27" s="1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G26"/>
  <c r="DK26" s="1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G25"/>
  <c r="DK25" s="1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G19"/>
  <c r="DK19" s="1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G18"/>
  <c r="G152" s="1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DP5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FT18"/>
  <c r="FU18"/>
  <c r="FX18"/>
  <c r="FZ18"/>
  <c r="GB18"/>
  <c r="K19"/>
  <c r="DO19"/>
  <c r="DP19"/>
  <c r="FT19"/>
  <c r="FU19"/>
  <c r="FV19"/>
  <c r="FX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P25"/>
  <c r="FT25"/>
  <c r="FU25"/>
  <c r="FV25"/>
  <c r="FX25"/>
  <c r="FZ25"/>
  <c r="GB25"/>
  <c r="K26"/>
  <c r="DO26"/>
  <c r="DP26"/>
  <c r="FT26"/>
  <c r="FU26"/>
  <c r="FV26"/>
  <c r="FX26"/>
  <c r="FZ26"/>
  <c r="GB26"/>
  <c r="K27"/>
  <c r="DO27"/>
  <c r="DP27"/>
  <c r="FT27"/>
  <c r="FU27"/>
  <c r="FV27"/>
  <c r="FX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P52"/>
  <c r="FT52"/>
  <c r="FU52"/>
  <c r="FV52"/>
  <c r="FX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P56"/>
  <c r="FT56"/>
  <c r="FU56"/>
  <c r="FV56"/>
  <c r="FX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18"/>
  <c r="DP18" s="1"/>
  <c r="FV18" s="1"/>
  <c r="FU68"/>
  <c r="FV68"/>
  <c r="FX68"/>
  <c r="FY68"/>
  <c r="FZ68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FV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P88"/>
  <c r="FT88"/>
  <c r="FU88"/>
  <c r="FV88"/>
  <c r="FX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P91"/>
  <c r="FT91"/>
  <c r="FU91"/>
  <c r="FV91"/>
  <c r="FX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83"/>
  <c r="J83" s="1"/>
  <c r="DH83"/>
  <c r="DJ83" s="1"/>
  <c r="DN83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F149"/>
  <c r="J149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F238"/>
  <c r="J238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P238"/>
  <c r="R238"/>
  <c r="BX238" s="1"/>
  <c r="P238"/>
  <c r="BV238" s="1"/>
  <c r="N238"/>
  <c r="BT238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P149"/>
  <c r="R149"/>
  <c r="BX149" s="1"/>
  <c r="P149"/>
  <c r="BV149" s="1"/>
  <c r="N149"/>
  <c r="BT149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DV83"/>
  <c r="GB83" s="1"/>
  <c r="DT83"/>
  <c r="FZ83" s="1"/>
  <c r="DR83"/>
  <c r="FX83" s="1"/>
  <c r="BP83"/>
  <c r="R83"/>
  <c r="BX83" s="1"/>
  <c r="P83"/>
  <c r="BV83" s="1"/>
  <c r="N83"/>
  <c r="BT83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38"/>
  <c r="F307"/>
  <c r="K149"/>
  <c r="DS91"/>
  <c r="FY91" s="1"/>
  <c r="DS88"/>
  <c r="FY88" s="1"/>
  <c r="FT83"/>
  <c r="DO83"/>
  <c r="K83"/>
  <c r="DK152"/>
  <c r="DP152" s="1"/>
  <c r="FV152" s="1"/>
  <c r="DH152"/>
  <c r="F152"/>
  <c r="DY156"/>
  <c r="EE162"/>
  <c r="DS56"/>
  <c r="FY56" s="1"/>
  <c r="DS52"/>
  <c r="FY52" s="1"/>
  <c r="DS41"/>
  <c r="FY41" s="1"/>
  <c r="DS27"/>
  <c r="FY27" s="1"/>
  <c r="DS26"/>
  <c r="FY26" s="1"/>
  <c r="DS25"/>
  <c r="FY25" s="1"/>
  <c r="DS19"/>
  <c r="FY19" s="1"/>
  <c r="DS18"/>
  <c r="FY18" s="1"/>
  <c r="BQ83" l="1"/>
  <c r="O83"/>
  <c r="BU83" s="1"/>
  <c r="DS83"/>
  <c r="FY83" s="1"/>
  <c r="FU83"/>
  <c r="BQ149"/>
  <c r="O149"/>
  <c r="BU149" s="1"/>
  <c r="BQ238"/>
  <c r="O238"/>
  <c r="BU238" s="1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S4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  <c r="C6" i="86" l="1"/>
  <c r="B6"/>
  <c r="C3" l="1"/>
  <c r="B3"/>
  <c r="B4" l="1"/>
  <c r="B9"/>
  <c r="B10"/>
  <c r="B5"/>
  <c r="B7" s="1"/>
  <c r="B8" s="1"/>
  <c r="C4"/>
  <c r="C9"/>
  <c r="C10"/>
  <c r="C5"/>
  <c r="C7" s="1"/>
  <c r="C8" s="1"/>
</calcChain>
</file>

<file path=xl/sharedStrings.xml><?xml version="1.0" encoding="utf-8"?>
<sst xmlns="http://schemas.openxmlformats.org/spreadsheetml/2006/main" count="1026" uniqueCount="251">
  <si>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</si>
  <si>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</si>
  <si>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</si>
  <si>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</si>
  <si>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</si>
  <si>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</si>
  <si>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</si>
  <si>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</si>
  <si>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</si>
  <si>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</si>
  <si>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</si>
  <si>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</si>
  <si>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</si>
  <si>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</si>
  <si>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</si>
  <si>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</si>
  <si>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</si>
  <si>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</si>
  <si>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</si>
  <si>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</si>
  <si>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</si>
  <si>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</si>
  <si>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</si>
  <si>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</si>
  <si>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</si>
  <si>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</si>
  <si>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</si>
  <si>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</si>
  <si>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</si>
  <si>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</si>
  <si>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</si>
  <si>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</si>
  <si>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</si>
  <si>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</si>
  <si>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</si>
  <si>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</si>
  <si>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</si>
  <si>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</si>
  <si>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</si>
  <si>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</si>
  <si>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</si>
  <si>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</si>
  <si>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</si>
  <si>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</si>
  <si>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</si>
  <si>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</si>
  <si>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</si>
  <si>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</si>
  <si>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</si>
  <si>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</si>
  <si>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</si>
  <si>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</si>
  <si>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</si>
  <si>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</si>
  <si>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</si>
  <si>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</si>
  <si>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</si>
  <si>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</si>
  <si>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</si>
  <si>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</si>
  <si>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</si>
  <si>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</si>
  <si>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</si>
  <si>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</si>
  <si>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</si>
  <si>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</si>
  <si>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</si>
  <si>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</si>
  <si>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</si>
  <si>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</si>
  <si>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</si>
  <si>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</si>
  <si>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</si>
  <si>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</si>
  <si>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</si>
  <si>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</si>
  <si>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</si>
  <si>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</si>
  <si>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</si>
  <si>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</si>
  <si>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</si>
  <si>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</si>
  <si>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</si>
  <si>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</si>
  <si>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</si>
  <si>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</si>
  <si>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</si>
  <si>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</si>
  <si>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</si>
  <si>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</si>
  <si>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</si>
  <si>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</si>
  <si>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</si>
  <si>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</si>
  <si>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</si>
  <si>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</si>
  <si>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</si>
  <si>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</si>
  <si>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</si>
  <si>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</si>
  <si>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</si>
  <si>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</si>
  <si>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</si>
  <si>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</si>
  <si>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</si>
  <si>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</si>
  <si>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</si>
  <si>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</si>
  <si>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</si>
  <si>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</si>
  <si>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</si>
  <si>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胶线</t>
    <phoneticPr fontId="2" type="noConversion"/>
  </si>
  <si>
    <t>漆片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</si>
  <si>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</si>
  <si>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</si>
  <si>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</si>
  <si>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</si>
  <si>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</si>
  <si>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</si>
  <si>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</si>
  <si>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</si>
  <si>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</si>
  <si>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</si>
  <si>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</si>
  <si>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</si>
  <si>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</si>
  <si>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</si>
  <si>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</si>
  <si>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</si>
  <si>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</si>
  <si>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</si>
  <si>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</si>
  <si>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</si>
  <si>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</si>
  <si>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</si>
  <si>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</si>
  <si>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</si>
  <si>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</si>
  <si>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</si>
  <si>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</si>
  <si>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</si>
  <si>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</si>
  <si>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</si>
  <si>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</si>
  <si>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</si>
  <si>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</si>
  <si>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</si>
  <si>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</si>
  <si>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</si>
  <si>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</si>
  <si>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</si>
  <si>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</si>
  <si>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</si>
  <si>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</si>
  <si>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</si>
  <si>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</si>
  <si>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</si>
  <si>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</si>
  <si>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</si>
  <si>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</si>
  <si>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</si>
  <si>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</si>
  <si>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</si>
  <si>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</si>
  <si>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</si>
  <si>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</si>
  <si>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</si>
  <si>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</si>
  <si>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</si>
  <si>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</si>
  <si>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</si>
  <si>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</si>
  <si>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</si>
  <si>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</si>
  <si>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</si>
  <si>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</si>
  <si>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</si>
  <si>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</si>
  <si>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</si>
  <si>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</si>
  <si>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</si>
  <si>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</si>
  <si>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</si>
  <si>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</si>
  <si>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</si>
  <si>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</si>
  <si>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</si>
  <si>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</si>
  <si>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</si>
  <si>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</si>
  <si>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</si>
  <si>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</si>
  <si>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</si>
  <si>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</si>
  <si>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</si>
  <si>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</si>
  <si>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</si>
  <si>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</si>
  <si>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</si>
  <si>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</si>
  <si>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</si>
  <si>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</si>
  <si>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</si>
  <si>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</si>
  <si>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</si>
  <si>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</si>
  <si>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</si>
  <si>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</si>
  <si>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</si>
  <si>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</si>
  <si>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</si>
  <si>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</si>
  <si>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</si>
  <si>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</si>
  <si>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</si>
  <si>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</si>
  <si>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</si>
  <si>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</si>
  <si>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</si>
  <si>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</si>
  <si>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</si>
  <si>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</si>
  <si>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</si>
  <si>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</si>
  <si>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</si>
  <si>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</si>
  <si>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</si>
  <si>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</si>
  <si>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</si>
  <si>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</si>
  <si>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</si>
  <si>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</si>
  <si>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</si>
  <si>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</si>
  <si>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</si>
  <si>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</si>
  <si>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</si>
  <si>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</si>
  <si>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</si>
  <si>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</si>
  <si>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</si>
  <si>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36g层层红毛丹</t>
    <phoneticPr fontId="1" type="noConversion"/>
  </si>
  <si>
    <t>气泡、翻料</t>
    <phoneticPr fontId="1" type="noConversion"/>
  </si>
  <si>
    <t>36g层层哈密瓜</t>
    <phoneticPr fontId="1" type="noConversion"/>
  </si>
  <si>
    <t>45g果肉香橙</t>
    <phoneticPr fontId="1" type="noConversion"/>
  </si>
  <si>
    <t>气泡、杂物、挂杯</t>
    <phoneticPr fontId="1" type="noConversion"/>
  </si>
  <si>
    <t>45g果肉青提</t>
    <phoneticPr fontId="1" type="noConversion"/>
  </si>
  <si>
    <t>气泡、杂物</t>
    <phoneticPr fontId="1" type="noConversion"/>
  </si>
  <si>
    <t>80g情人心语荔枝</t>
    <phoneticPr fontId="1" type="noConversion"/>
  </si>
  <si>
    <t>翻料、气泡</t>
    <phoneticPr fontId="1" type="noConversion"/>
  </si>
  <si>
    <t>偏膜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</si>
</sst>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57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2&#26376;&#20221;&#20805;&#22635;&#24223;&#27425;&#21697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1">
          <cell r="K31">
            <v>53.2</v>
          </cell>
        </row>
        <row r="32">
          <cell r="K32">
            <v>532</v>
          </cell>
        </row>
        <row r="37">
          <cell r="K37">
            <v>1999.8999999999999</v>
          </cell>
        </row>
        <row r="42">
          <cell r="K42">
            <v>998.04960000000005</v>
          </cell>
        </row>
        <row r="43">
          <cell r="K43">
            <v>2201.58</v>
          </cell>
        </row>
        <row r="59">
          <cell r="K59">
            <v>1626.4</v>
          </cell>
        </row>
        <row r="137">
          <cell r="K137">
            <v>3548.7000000000003</v>
          </cell>
        </row>
        <row r="141">
          <cell r="K141">
            <v>5013</v>
          </cell>
        </row>
        <row r="192">
          <cell r="K192">
            <v>447.67800000000005</v>
          </cell>
        </row>
        <row r="193">
          <cell r="K193">
            <v>673.2</v>
          </cell>
        </row>
        <row r="246">
          <cell r="K246">
            <v>1485.64</v>
          </cell>
        </row>
        <row r="346">
          <cell r="K346">
            <v>895.06100000000004</v>
          </cell>
        </row>
        <row r="350">
          <cell r="K350">
            <v>2060.9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3.14"/>
      <sheetName val="样表"/>
    </sheetNames>
    <sheetDataSet>
      <sheetData sheetId="0">
        <row r="152">
          <cell r="J152">
            <v>10253.970000000001</v>
          </cell>
          <cell r="K152">
            <v>0.42568878200345811</v>
          </cell>
          <cell r="L152">
            <v>0.13284626509237765</v>
          </cell>
          <cell r="M152">
            <v>0.6154008642506269</v>
          </cell>
          <cell r="P152">
            <v>0.48761601604061638</v>
          </cell>
          <cell r="Q152">
            <v>0.55220641371098222</v>
          </cell>
        </row>
        <row r="307">
          <cell r="J307">
            <v>10254.049999999999</v>
          </cell>
          <cell r="K307">
            <v>0.4266606852902024</v>
          </cell>
          <cell r="L307">
            <v>0.13284626509237765</v>
          </cell>
          <cell r="M307">
            <v>0.61540142675333165</v>
          </cell>
          <cell r="P307">
            <v>0.4876122117602314</v>
          </cell>
          <cell r="Q307">
            <v>0.55115144747685063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F16" sqref="F16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8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9"/>
      <c r="E2" s="92" t="s">
        <v>26</v>
      </c>
      <c r="F2" s="93" t="s">
        <v>27</v>
      </c>
      <c r="G2" s="94"/>
      <c r="H2" s="97" t="s">
        <v>28</v>
      </c>
      <c r="I2" s="98"/>
      <c r="J2" s="98"/>
      <c r="K2" s="98"/>
      <c r="L2" s="98"/>
      <c r="M2" s="98"/>
      <c r="N2" s="99"/>
    </row>
    <row r="3" spans="1:14" s="17" customFormat="1" ht="33.75" customHeight="1">
      <c r="A3" s="12" t="s">
        <v>29</v>
      </c>
      <c r="B3" s="15">
        <f>+'[2]13.14'!$J$152</f>
        <v>10253.970000000001</v>
      </c>
      <c r="C3" s="15">
        <f>+'[2]13.14'!$J$307</f>
        <v>10254.049999999999</v>
      </c>
      <c r="D3" s="90"/>
      <c r="E3" s="92"/>
      <c r="F3" s="95"/>
      <c r="G3" s="96"/>
      <c r="H3" s="56" t="s">
        <v>30</v>
      </c>
      <c r="I3" s="56" t="s">
        <v>31</v>
      </c>
      <c r="J3" s="84" t="s">
        <v>32</v>
      </c>
      <c r="K3" s="85"/>
      <c r="L3" s="56" t="s">
        <v>33</v>
      </c>
      <c r="M3" s="84" t="s">
        <v>34</v>
      </c>
      <c r="N3" s="85"/>
    </row>
    <row r="4" spans="1:14" s="17" customFormat="1" ht="33" customHeight="1">
      <c r="A4" s="13" t="s">
        <v>35</v>
      </c>
      <c r="B4" s="15">
        <f>+'[2]13.14'!$M$152</f>
        <v>0.6154008642506269</v>
      </c>
      <c r="C4" s="15">
        <f>+'[2]13.14'!$M$307</f>
        <v>0.61540142675333165</v>
      </c>
      <c r="D4" s="90"/>
      <c r="E4" s="83"/>
      <c r="F4" s="86" t="s">
        <v>241</v>
      </c>
      <c r="G4" s="87"/>
      <c r="H4" s="18">
        <v>0.8</v>
      </c>
      <c r="I4" s="18">
        <v>0.35</v>
      </c>
      <c r="J4" s="84" t="s">
        <v>242</v>
      </c>
      <c r="K4" s="85"/>
      <c r="L4" s="18">
        <v>0.56000000000000005</v>
      </c>
      <c r="M4" s="84" t="s">
        <v>242</v>
      </c>
      <c r="N4" s="85"/>
    </row>
    <row r="5" spans="1:14" s="17" customFormat="1" ht="33" customHeight="1">
      <c r="A5" s="13" t="s">
        <v>31</v>
      </c>
      <c r="B5" s="15">
        <f>+'[2]13.14'!$K$152</f>
        <v>0.42568878200345811</v>
      </c>
      <c r="C5" s="15">
        <f>+'[2]13.14'!$K$307</f>
        <v>0.4266606852902024</v>
      </c>
      <c r="D5" s="90"/>
      <c r="E5" s="83"/>
      <c r="F5" s="86" t="s">
        <v>243</v>
      </c>
      <c r="G5" s="87"/>
      <c r="H5" s="18">
        <v>0.8</v>
      </c>
      <c r="I5" s="18">
        <v>0.59</v>
      </c>
      <c r="J5" s="84" t="s">
        <v>242</v>
      </c>
      <c r="K5" s="85"/>
      <c r="L5" s="18">
        <v>0.35</v>
      </c>
      <c r="M5" s="84" t="s">
        <v>242</v>
      </c>
      <c r="N5" s="85"/>
    </row>
    <row r="6" spans="1:14" s="17" customFormat="1" ht="33" customHeight="1">
      <c r="A6" s="13" t="s">
        <v>36</v>
      </c>
      <c r="B6" s="15">
        <f>+'[2]13.14'!$L$152</f>
        <v>0.13284626509237765</v>
      </c>
      <c r="C6" s="15">
        <f>+'[2]13.14'!$L$307</f>
        <v>0.13284626509237765</v>
      </c>
      <c r="D6" s="90"/>
      <c r="E6" s="83"/>
      <c r="F6" s="86" t="s">
        <v>244</v>
      </c>
      <c r="G6" s="87"/>
      <c r="H6" s="18">
        <v>0.5</v>
      </c>
      <c r="I6" s="18">
        <v>0.85</v>
      </c>
      <c r="J6" s="84" t="s">
        <v>245</v>
      </c>
      <c r="K6" s="85"/>
      <c r="L6" s="18">
        <v>0</v>
      </c>
      <c r="M6" s="84"/>
      <c r="N6" s="85"/>
    </row>
    <row r="7" spans="1:14" s="17" customFormat="1" ht="33" customHeight="1">
      <c r="A7" s="13" t="s">
        <v>37</v>
      </c>
      <c r="B7" s="15">
        <f>+B5+B6</f>
        <v>0.55853504709583579</v>
      </c>
      <c r="C7" s="15">
        <f>+C5+C6</f>
        <v>0.55950695038258003</v>
      </c>
      <c r="D7" s="90"/>
      <c r="E7" s="83"/>
      <c r="F7" s="86" t="s">
        <v>246</v>
      </c>
      <c r="G7" s="87"/>
      <c r="H7" s="18">
        <v>0.5</v>
      </c>
      <c r="I7" s="18">
        <v>0.93</v>
      </c>
      <c r="J7" s="84" t="s">
        <v>247</v>
      </c>
      <c r="K7" s="85"/>
      <c r="L7" s="18">
        <v>0</v>
      </c>
      <c r="M7" s="84"/>
      <c r="N7" s="85"/>
    </row>
    <row r="8" spans="1:14" s="17" customFormat="1" ht="33" customHeight="1">
      <c r="A8" s="13" t="s">
        <v>38</v>
      </c>
      <c r="B8" s="16">
        <f>+B7-B4</f>
        <v>-5.686581715479111E-2</v>
      </c>
      <c r="C8" s="16">
        <f>+C7-C4</f>
        <v>-5.5894476370751622E-2</v>
      </c>
      <c r="D8" s="90"/>
      <c r="E8" s="83"/>
      <c r="F8" s="86" t="s">
        <v>248</v>
      </c>
      <c r="G8" s="87"/>
      <c r="H8" s="18">
        <v>0.5</v>
      </c>
      <c r="I8" s="19">
        <v>0.49</v>
      </c>
      <c r="J8" s="84" t="s">
        <v>249</v>
      </c>
      <c r="K8" s="85"/>
      <c r="L8" s="18">
        <v>0.11</v>
      </c>
      <c r="M8" s="84" t="s">
        <v>250</v>
      </c>
      <c r="N8" s="85"/>
    </row>
    <row r="9" spans="1:14" s="17" customFormat="1" ht="33" customHeight="1">
      <c r="A9" s="12" t="s">
        <v>39</v>
      </c>
      <c r="B9" s="16">
        <f>+'[2]13.14'!$Q$152</f>
        <v>0.55220641371098222</v>
      </c>
      <c r="C9" s="16">
        <f>+'[2]13.14'!$Q$307</f>
        <v>0.55115144747685063</v>
      </c>
      <c r="D9" s="90"/>
      <c r="E9" s="83"/>
      <c r="F9" s="86"/>
      <c r="G9" s="87"/>
      <c r="H9" s="18"/>
      <c r="I9" s="18"/>
      <c r="J9" s="84"/>
      <c r="K9" s="85"/>
      <c r="L9" s="18"/>
      <c r="M9" s="84"/>
      <c r="N9" s="85"/>
    </row>
    <row r="10" spans="1:14" s="17" customFormat="1" ht="33" customHeight="1">
      <c r="A10" s="12" t="s">
        <v>43</v>
      </c>
      <c r="B10" s="16">
        <f>+'[2]13.14'!$P$152</f>
        <v>0.48761601604061638</v>
      </c>
      <c r="C10" s="16">
        <f>+'[2]13.14'!$P$307</f>
        <v>0.4876122117602314</v>
      </c>
      <c r="D10" s="90"/>
      <c r="E10" s="83"/>
      <c r="F10" s="86"/>
      <c r="G10" s="87"/>
      <c r="H10" s="18"/>
      <c r="I10" s="18"/>
      <c r="J10" s="84"/>
      <c r="K10" s="85"/>
      <c r="L10" s="56"/>
      <c r="M10" s="84"/>
      <c r="N10" s="85"/>
    </row>
    <row r="11" spans="1:14" s="17" customFormat="1" ht="33" customHeight="1">
      <c r="A11" s="52"/>
      <c r="B11" s="52"/>
      <c r="C11" s="52"/>
      <c r="D11" s="90"/>
      <c r="E11" s="83"/>
      <c r="F11" s="86"/>
      <c r="G11" s="87"/>
      <c r="H11" s="18"/>
      <c r="I11" s="18"/>
      <c r="J11" s="84"/>
      <c r="K11" s="85"/>
      <c r="L11" s="56"/>
      <c r="M11" s="84"/>
      <c r="N11" s="85"/>
    </row>
    <row r="12" spans="1:14" s="17" customFormat="1" ht="33" customHeight="1">
      <c r="A12" s="12"/>
      <c r="B12" s="16"/>
      <c r="C12" s="16"/>
      <c r="D12" s="90"/>
      <c r="E12" s="83"/>
      <c r="F12" s="86"/>
      <c r="G12" s="87"/>
      <c r="H12" s="18"/>
      <c r="I12" s="18"/>
      <c r="J12" s="84"/>
      <c r="K12" s="85"/>
      <c r="L12" s="56"/>
      <c r="M12" s="84"/>
      <c r="N12" s="85"/>
    </row>
    <row r="13" spans="1:14" s="17" customFormat="1" ht="33" customHeight="1">
      <c r="A13" s="14"/>
      <c r="B13" s="16"/>
      <c r="C13" s="16"/>
      <c r="D13" s="90"/>
      <c r="E13" s="83"/>
      <c r="F13" s="86"/>
      <c r="G13" s="87"/>
      <c r="H13" s="18"/>
      <c r="I13" s="18"/>
      <c r="J13" s="84"/>
      <c r="K13" s="85"/>
      <c r="L13" s="56"/>
      <c r="M13" s="84"/>
      <c r="N13" s="85"/>
    </row>
    <row r="14" spans="1:14" s="17" customFormat="1" ht="33" customHeight="1">
      <c r="A14" s="14"/>
      <c r="B14" s="12"/>
      <c r="C14" s="12"/>
      <c r="D14" s="90"/>
      <c r="E14" s="19"/>
      <c r="F14" s="21" t="s">
        <v>12</v>
      </c>
      <c r="G14" s="21" t="s">
        <v>13</v>
      </c>
      <c r="H14" s="21" t="s">
        <v>45</v>
      </c>
      <c r="I14" s="21" t="s">
        <v>20</v>
      </c>
      <c r="J14" s="21" t="s">
        <v>44</v>
      </c>
      <c r="K14" s="21" t="s">
        <v>54</v>
      </c>
      <c r="L14" s="21" t="s">
        <v>21</v>
      </c>
      <c r="M14" s="21" t="s">
        <v>22</v>
      </c>
      <c r="N14" s="21" t="s">
        <v>40</v>
      </c>
    </row>
    <row r="15" spans="1:14" s="17" customFormat="1" ht="33" customHeight="1">
      <c r="A15" s="14"/>
      <c r="B15" s="12"/>
      <c r="C15" s="12"/>
      <c r="D15" s="90"/>
      <c r="E15" s="19" t="s">
        <v>41</v>
      </c>
      <c r="F15" s="20">
        <v>2</v>
      </c>
      <c r="G15" s="20">
        <v>1</v>
      </c>
      <c r="H15" s="20">
        <v>0</v>
      </c>
      <c r="I15" s="20">
        <v>0</v>
      </c>
      <c r="J15" s="20">
        <v>1</v>
      </c>
      <c r="K15" s="20">
        <v>1</v>
      </c>
      <c r="L15" s="20">
        <v>0</v>
      </c>
      <c r="M15" s="20">
        <v>0</v>
      </c>
      <c r="N15" s="20">
        <v>0</v>
      </c>
    </row>
    <row r="16" spans="1:14" s="17" customFormat="1" ht="33" customHeight="1">
      <c r="A16" s="13"/>
      <c r="B16" s="12"/>
      <c r="C16" s="12"/>
      <c r="D16" s="91"/>
      <c r="E16" s="19" t="s">
        <v>42</v>
      </c>
      <c r="F16" s="20">
        <v>1</v>
      </c>
      <c r="G16" s="20">
        <v>1</v>
      </c>
      <c r="H16" s="20">
        <v>0</v>
      </c>
      <c r="I16" s="20">
        <v>0</v>
      </c>
      <c r="J16" s="20">
        <v>1</v>
      </c>
      <c r="K16" s="20">
        <v>2</v>
      </c>
      <c r="L16" s="20">
        <v>0</v>
      </c>
      <c r="M16" s="20">
        <v>0</v>
      </c>
      <c r="N16" s="20">
        <v>0</v>
      </c>
    </row>
  </sheetData>
  <mergeCells count="37">
    <mergeCell ref="A1:N1"/>
    <mergeCell ref="D2:D16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J6:K6"/>
    <mergeCell ref="F8:G8"/>
    <mergeCell ref="M5:N5"/>
    <mergeCell ref="M13:N13"/>
    <mergeCell ref="F13:G13"/>
    <mergeCell ref="J13:K13"/>
    <mergeCell ref="J12:K12"/>
    <mergeCell ref="F9:G9"/>
    <mergeCell ref="J9:K9"/>
    <mergeCell ref="M9:N9"/>
    <mergeCell ref="M7:N7"/>
    <mergeCell ref="M12:N12"/>
    <mergeCell ref="F10:G10"/>
    <mergeCell ref="J10:K10"/>
    <mergeCell ref="F11:G11"/>
    <mergeCell ref="M8:N8"/>
    <mergeCell ref="M6:N6"/>
    <mergeCell ref="F7:G7"/>
    <mergeCell ref="J11:K11"/>
    <mergeCell ref="F6:G6"/>
    <mergeCell ref="M10:N10"/>
    <mergeCell ref="M11:N11"/>
    <mergeCell ref="F12:G12"/>
    <mergeCell ref="J7:K7"/>
    <mergeCell ref="J8:K8"/>
  </mergeCells>
  <phoneticPr fontId="1" type="noConversion"/>
  <conditionalFormatting sqref="F17:M18 F15:N16">
    <cfRule type="cellIs" dxfId="56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305" activeCellId="11" sqref="A159:XFD179 A181:XFD206 A208:XFD210 A212:XFD224 A226:XFD226 A229:XFD233 A236:XFD236 A239:XFD266 A270:XFD294 A296:XFD296 A299:XFD302 A305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2" t="s">
        <v>55</v>
      </c>
      <c r="B1" s="102"/>
      <c r="C1" s="102"/>
      <c r="D1" s="102"/>
      <c r="BN1" t="s">
        <v>56</v>
      </c>
      <c r="DE1" s="102" t="s">
        <v>57</v>
      </c>
      <c r="DF1" s="102"/>
      <c r="DG1" s="102"/>
      <c r="DH1" s="102"/>
      <c r="FR1" t="s">
        <v>56</v>
      </c>
    </row>
    <row r="2" spans="1:215" s="34" customFormat="1" ht="26.25" customHeight="1">
      <c r="A2" s="103" t="s">
        <v>58</v>
      </c>
      <c r="B2" s="105" t="s">
        <v>0</v>
      </c>
      <c r="C2" s="107" t="s">
        <v>1</v>
      </c>
      <c r="D2" s="109" t="s">
        <v>2</v>
      </c>
      <c r="E2" s="111" t="s">
        <v>3</v>
      </c>
      <c r="F2" s="113" t="s">
        <v>59</v>
      </c>
      <c r="G2" s="113" t="s">
        <v>60</v>
      </c>
      <c r="H2" s="115" t="s">
        <v>61</v>
      </c>
      <c r="I2" s="115" t="s">
        <v>62</v>
      </c>
      <c r="J2" s="115" t="s">
        <v>4</v>
      </c>
      <c r="K2" s="132" t="s">
        <v>63</v>
      </c>
      <c r="L2" s="120" t="s">
        <v>64</v>
      </c>
      <c r="M2" s="134" t="s">
        <v>5</v>
      </c>
      <c r="N2" s="136" t="s">
        <v>6</v>
      </c>
      <c r="O2" s="113" t="s">
        <v>7</v>
      </c>
      <c r="P2" s="120" t="s">
        <v>10</v>
      </c>
      <c r="Q2" s="125" t="s">
        <v>9</v>
      </c>
      <c r="R2" s="127" t="s">
        <v>8</v>
      </c>
      <c r="S2" s="129" t="s">
        <v>11</v>
      </c>
      <c r="T2" s="130"/>
      <c r="U2" s="130"/>
      <c r="V2" s="130"/>
      <c r="W2" s="130"/>
      <c r="X2" s="130"/>
      <c r="Y2" s="130"/>
      <c r="Z2" s="130"/>
      <c r="AA2" s="131"/>
      <c r="AB2" s="117" t="s">
        <v>65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66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9" t="s">
        <v>67</v>
      </c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 t="s">
        <v>68</v>
      </c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E2" s="103" t="s">
        <v>69</v>
      </c>
      <c r="DF2" s="105" t="s">
        <v>0</v>
      </c>
      <c r="DG2" s="107" t="s">
        <v>1</v>
      </c>
      <c r="DH2" s="109" t="s">
        <v>2</v>
      </c>
      <c r="DI2" s="113" t="s">
        <v>3</v>
      </c>
      <c r="DJ2" s="113" t="s">
        <v>70</v>
      </c>
      <c r="DK2" s="113" t="s">
        <v>71</v>
      </c>
      <c r="DL2" s="115" t="s">
        <v>61</v>
      </c>
      <c r="DM2" s="115" t="s">
        <v>62</v>
      </c>
      <c r="DN2" s="115" t="s">
        <v>4</v>
      </c>
      <c r="DO2" s="132" t="s">
        <v>63</v>
      </c>
      <c r="DP2" s="120" t="s">
        <v>64</v>
      </c>
      <c r="DQ2" s="134" t="s">
        <v>5</v>
      </c>
      <c r="DR2" s="136" t="s">
        <v>6</v>
      </c>
      <c r="DS2" s="113" t="s">
        <v>7</v>
      </c>
      <c r="DT2" s="120" t="s">
        <v>10</v>
      </c>
      <c r="DU2" s="125" t="s">
        <v>9</v>
      </c>
      <c r="DV2" s="127" t="s">
        <v>8</v>
      </c>
      <c r="DW2" s="129" t="s">
        <v>11</v>
      </c>
      <c r="DX2" s="130"/>
      <c r="DY2" s="130"/>
      <c r="DZ2" s="130"/>
      <c r="EA2" s="130"/>
      <c r="EB2" s="130"/>
      <c r="EC2" s="130"/>
      <c r="ED2" s="130"/>
      <c r="EE2" s="131"/>
      <c r="EF2" s="117" t="s">
        <v>65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66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9" t="s">
        <v>67</v>
      </c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 t="s">
        <v>68</v>
      </c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</row>
    <row r="3" spans="1:215" s="34" customFormat="1" ht="36" customHeight="1">
      <c r="A3" s="104"/>
      <c r="B3" s="106"/>
      <c r="C3" s="108"/>
      <c r="D3" s="110"/>
      <c r="E3" s="112"/>
      <c r="F3" s="114"/>
      <c r="G3" s="114"/>
      <c r="H3" s="116"/>
      <c r="I3" s="116"/>
      <c r="J3" s="116"/>
      <c r="K3" s="133"/>
      <c r="L3" s="121"/>
      <c r="M3" s="135"/>
      <c r="N3" s="137"/>
      <c r="O3" s="114"/>
      <c r="P3" s="121"/>
      <c r="Q3" s="126"/>
      <c r="R3" s="128"/>
      <c r="S3" s="35" t="s">
        <v>12</v>
      </c>
      <c r="T3" s="35" t="s">
        <v>13</v>
      </c>
      <c r="U3" s="35" t="s">
        <v>72</v>
      </c>
      <c r="V3" s="35" t="s">
        <v>73</v>
      </c>
      <c r="W3" s="35" t="s">
        <v>74</v>
      </c>
      <c r="X3" s="35" t="s">
        <v>75</v>
      </c>
      <c r="Y3" s="35" t="s">
        <v>76</v>
      </c>
      <c r="Z3" s="35" t="s">
        <v>77</v>
      </c>
      <c r="AA3" s="35" t="s">
        <v>78</v>
      </c>
      <c r="AB3" s="36" t="s">
        <v>79</v>
      </c>
      <c r="AC3" s="25" t="s">
        <v>80</v>
      </c>
      <c r="AD3" s="25" t="s">
        <v>81</v>
      </c>
      <c r="AE3" s="25" t="s">
        <v>82</v>
      </c>
      <c r="AF3" s="36" t="s">
        <v>83</v>
      </c>
      <c r="AG3" s="25" t="s">
        <v>84</v>
      </c>
      <c r="AH3" s="25" t="s">
        <v>85</v>
      </c>
      <c r="AI3" s="36" t="s">
        <v>86</v>
      </c>
      <c r="AJ3" s="36" t="s">
        <v>87</v>
      </c>
      <c r="AK3" s="36" t="s">
        <v>88</v>
      </c>
      <c r="AL3" s="26" t="s">
        <v>89</v>
      </c>
      <c r="AM3" s="25" t="s">
        <v>90</v>
      </c>
      <c r="AN3" s="25" t="s">
        <v>91</v>
      </c>
      <c r="AO3" s="25" t="s">
        <v>92</v>
      </c>
      <c r="AP3" s="36" t="s">
        <v>93</v>
      </c>
      <c r="AQ3" s="37" t="s">
        <v>94</v>
      </c>
      <c r="AR3" s="36" t="s">
        <v>95</v>
      </c>
      <c r="AS3" s="36" t="s">
        <v>96</v>
      </c>
      <c r="AT3" s="36" t="s">
        <v>97</v>
      </c>
      <c r="AU3" s="36" t="s">
        <v>98</v>
      </c>
      <c r="AV3" s="25" t="s">
        <v>99</v>
      </c>
      <c r="AW3" s="25" t="s">
        <v>100</v>
      </c>
      <c r="AX3" s="25" t="s">
        <v>101</v>
      </c>
      <c r="AY3" s="25" t="s">
        <v>102</v>
      </c>
      <c r="AZ3" s="25" t="s">
        <v>103</v>
      </c>
      <c r="BA3" s="25" t="s">
        <v>104</v>
      </c>
      <c r="BB3" s="27" t="s">
        <v>80</v>
      </c>
      <c r="BC3" s="38" t="s">
        <v>81</v>
      </c>
      <c r="BD3" s="38" t="s">
        <v>82</v>
      </c>
      <c r="BE3" s="38" t="s">
        <v>105</v>
      </c>
      <c r="BF3" s="38" t="s">
        <v>91</v>
      </c>
      <c r="BG3" s="38" t="s">
        <v>83</v>
      </c>
      <c r="BH3" s="38" t="s">
        <v>85</v>
      </c>
      <c r="BI3" s="38" t="s">
        <v>106</v>
      </c>
      <c r="BJ3" s="38" t="s">
        <v>87</v>
      </c>
      <c r="BK3" s="38" t="s">
        <v>107</v>
      </c>
      <c r="BL3" s="38" t="s">
        <v>108</v>
      </c>
      <c r="BM3" s="38" t="s">
        <v>84</v>
      </c>
      <c r="BN3" s="38" t="s">
        <v>109</v>
      </c>
      <c r="BO3" s="38" t="s">
        <v>110</v>
      </c>
      <c r="BP3" s="36" t="s">
        <v>79</v>
      </c>
      <c r="BQ3" s="25" t="s">
        <v>80</v>
      </c>
      <c r="BR3" s="25" t="s">
        <v>81</v>
      </c>
      <c r="BS3" s="25" t="s">
        <v>82</v>
      </c>
      <c r="BT3" s="36" t="s">
        <v>83</v>
      </c>
      <c r="BU3" s="25" t="s">
        <v>84</v>
      </c>
      <c r="BV3" s="25" t="s">
        <v>85</v>
      </c>
      <c r="BW3" s="36" t="s">
        <v>86</v>
      </c>
      <c r="BX3" s="36" t="s">
        <v>87</v>
      </c>
      <c r="BY3" s="36" t="s">
        <v>88</v>
      </c>
      <c r="BZ3" s="26" t="s">
        <v>89</v>
      </c>
      <c r="CA3" s="25" t="s">
        <v>90</v>
      </c>
      <c r="CB3" s="25" t="s">
        <v>91</v>
      </c>
      <c r="CC3" s="25" t="s">
        <v>92</v>
      </c>
      <c r="CD3" s="36" t="s">
        <v>93</v>
      </c>
      <c r="CE3" s="37" t="s">
        <v>94</v>
      </c>
      <c r="CF3" s="36" t="s">
        <v>95</v>
      </c>
      <c r="CG3" s="36" t="s">
        <v>96</v>
      </c>
      <c r="CH3" s="36" t="s">
        <v>97</v>
      </c>
      <c r="CI3" s="36" t="s">
        <v>98</v>
      </c>
      <c r="CJ3" s="25" t="s">
        <v>99</v>
      </c>
      <c r="CK3" s="25" t="s">
        <v>100</v>
      </c>
      <c r="CL3" s="25" t="s">
        <v>101</v>
      </c>
      <c r="CM3" s="25" t="s">
        <v>102</v>
      </c>
      <c r="CN3" s="25" t="s">
        <v>103</v>
      </c>
      <c r="CO3" s="25" t="s">
        <v>104</v>
      </c>
      <c r="CP3" s="27" t="s">
        <v>80</v>
      </c>
      <c r="CQ3" s="38" t="s">
        <v>81</v>
      </c>
      <c r="CR3" s="38" t="s">
        <v>82</v>
      </c>
      <c r="CS3" s="38" t="s">
        <v>105</v>
      </c>
      <c r="CT3" s="38" t="s">
        <v>91</v>
      </c>
      <c r="CU3" s="38" t="s">
        <v>83</v>
      </c>
      <c r="CV3" s="38" t="s">
        <v>85</v>
      </c>
      <c r="CW3" s="38" t="s">
        <v>106</v>
      </c>
      <c r="CX3" s="38" t="s">
        <v>87</v>
      </c>
      <c r="CY3" s="38" t="s">
        <v>107</v>
      </c>
      <c r="CZ3" s="38" t="s">
        <v>108</v>
      </c>
      <c r="DA3" s="38" t="s">
        <v>84</v>
      </c>
      <c r="DB3" s="38" t="s">
        <v>109</v>
      </c>
      <c r="DC3" s="38" t="s">
        <v>110</v>
      </c>
      <c r="DE3" s="104"/>
      <c r="DF3" s="106"/>
      <c r="DG3" s="108"/>
      <c r="DH3" s="110"/>
      <c r="DI3" s="114"/>
      <c r="DJ3" s="114"/>
      <c r="DK3" s="114"/>
      <c r="DL3" s="116"/>
      <c r="DM3" s="116"/>
      <c r="DN3" s="116"/>
      <c r="DO3" s="133"/>
      <c r="DP3" s="121"/>
      <c r="DQ3" s="135"/>
      <c r="DR3" s="137"/>
      <c r="DS3" s="114"/>
      <c r="DT3" s="121"/>
      <c r="DU3" s="126"/>
      <c r="DV3" s="128"/>
      <c r="DW3" s="35" t="s">
        <v>12</v>
      </c>
      <c r="DX3" s="35" t="s">
        <v>13</v>
      </c>
      <c r="DY3" s="35" t="s">
        <v>72</v>
      </c>
      <c r="DZ3" s="35" t="s">
        <v>73</v>
      </c>
      <c r="EA3" s="35" t="s">
        <v>74</v>
      </c>
      <c r="EB3" s="35" t="s">
        <v>111</v>
      </c>
      <c r="EC3" s="35" t="s">
        <v>112</v>
      </c>
      <c r="ED3" s="35" t="s">
        <v>77</v>
      </c>
      <c r="EE3" s="35" t="s">
        <v>78</v>
      </c>
      <c r="EF3" s="36" t="s">
        <v>79</v>
      </c>
      <c r="EG3" s="25" t="s">
        <v>80</v>
      </c>
      <c r="EH3" s="25" t="s">
        <v>81</v>
      </c>
      <c r="EI3" s="25" t="s">
        <v>82</v>
      </c>
      <c r="EJ3" s="36" t="s">
        <v>83</v>
      </c>
      <c r="EK3" s="25" t="s">
        <v>84</v>
      </c>
      <c r="EL3" s="25" t="s">
        <v>85</v>
      </c>
      <c r="EM3" s="36" t="s">
        <v>86</v>
      </c>
      <c r="EN3" s="36" t="s">
        <v>87</v>
      </c>
      <c r="EO3" s="36" t="s">
        <v>88</v>
      </c>
      <c r="EP3" s="26" t="s">
        <v>89</v>
      </c>
      <c r="EQ3" s="25" t="s">
        <v>90</v>
      </c>
      <c r="ER3" s="25" t="s">
        <v>91</v>
      </c>
      <c r="ES3" s="25" t="s">
        <v>92</v>
      </c>
      <c r="ET3" s="36" t="s">
        <v>93</v>
      </c>
      <c r="EU3" s="37" t="s">
        <v>94</v>
      </c>
      <c r="EV3" s="36" t="s">
        <v>95</v>
      </c>
      <c r="EW3" s="36" t="s">
        <v>96</v>
      </c>
      <c r="EX3" s="36" t="s">
        <v>97</v>
      </c>
      <c r="EY3" s="36" t="s">
        <v>98</v>
      </c>
      <c r="EZ3" s="25" t="s">
        <v>99</v>
      </c>
      <c r="FA3" s="25" t="s">
        <v>100</v>
      </c>
      <c r="FB3" s="25" t="s">
        <v>101</v>
      </c>
      <c r="FC3" s="25" t="s">
        <v>102</v>
      </c>
      <c r="FD3" s="25" t="s">
        <v>103</v>
      </c>
      <c r="FE3" s="25" t="s">
        <v>104</v>
      </c>
      <c r="FF3" s="27" t="s">
        <v>80</v>
      </c>
      <c r="FG3" s="38" t="s">
        <v>81</v>
      </c>
      <c r="FH3" s="38" t="s">
        <v>82</v>
      </c>
      <c r="FI3" s="38" t="s">
        <v>105</v>
      </c>
      <c r="FJ3" s="38" t="s">
        <v>91</v>
      </c>
      <c r="FK3" s="38" t="s">
        <v>83</v>
      </c>
      <c r="FL3" s="38" t="s">
        <v>85</v>
      </c>
      <c r="FM3" s="38" t="s">
        <v>106</v>
      </c>
      <c r="FN3" s="38" t="s">
        <v>87</v>
      </c>
      <c r="FO3" s="38" t="s">
        <v>107</v>
      </c>
      <c r="FP3" s="38" t="s">
        <v>108</v>
      </c>
      <c r="FQ3" s="38" t="s">
        <v>84</v>
      </c>
      <c r="FR3" s="38" t="s">
        <v>109</v>
      </c>
      <c r="FS3" s="38" t="s">
        <v>96</v>
      </c>
      <c r="FT3" s="36" t="s">
        <v>79</v>
      </c>
      <c r="FU3" s="25" t="s">
        <v>80</v>
      </c>
      <c r="FV3" s="25" t="s">
        <v>81</v>
      </c>
      <c r="FW3" s="25" t="s">
        <v>82</v>
      </c>
      <c r="FX3" s="36" t="s">
        <v>83</v>
      </c>
      <c r="FY3" s="25" t="s">
        <v>84</v>
      </c>
      <c r="FZ3" s="25" t="s">
        <v>85</v>
      </c>
      <c r="GA3" s="36" t="s">
        <v>86</v>
      </c>
      <c r="GB3" s="36" t="s">
        <v>87</v>
      </c>
      <c r="GC3" s="36" t="s">
        <v>88</v>
      </c>
      <c r="GD3" s="26" t="s">
        <v>89</v>
      </c>
      <c r="GE3" s="25" t="s">
        <v>90</v>
      </c>
      <c r="GF3" s="25" t="s">
        <v>91</v>
      </c>
      <c r="GG3" s="25" t="s">
        <v>92</v>
      </c>
      <c r="GH3" s="36" t="s">
        <v>93</v>
      </c>
      <c r="GI3" s="37" t="s">
        <v>94</v>
      </c>
      <c r="GJ3" s="36" t="s">
        <v>95</v>
      </c>
      <c r="GK3" s="36" t="s">
        <v>96</v>
      </c>
      <c r="GL3" s="36" t="s">
        <v>97</v>
      </c>
      <c r="GM3" s="36" t="s">
        <v>98</v>
      </c>
      <c r="GN3" s="25" t="s">
        <v>99</v>
      </c>
      <c r="GO3" s="25" t="s">
        <v>100</v>
      </c>
      <c r="GP3" s="25" t="s">
        <v>101</v>
      </c>
      <c r="GQ3" s="25" t="s">
        <v>102</v>
      </c>
      <c r="GR3" s="25" t="s">
        <v>103</v>
      </c>
      <c r="GS3" s="25" t="s">
        <v>104</v>
      </c>
      <c r="GT3" s="27" t="s">
        <v>80</v>
      </c>
      <c r="GU3" s="38" t="s">
        <v>81</v>
      </c>
      <c r="GV3" s="38" t="s">
        <v>82</v>
      </c>
      <c r="GW3" s="38" t="s">
        <v>105</v>
      </c>
      <c r="GX3" s="38" t="s">
        <v>91</v>
      </c>
      <c r="GY3" s="38" t="s">
        <v>83</v>
      </c>
      <c r="GZ3" s="38" t="s">
        <v>85</v>
      </c>
      <c r="HA3" s="38" t="s">
        <v>106</v>
      </c>
      <c r="HB3" s="38" t="s">
        <v>87</v>
      </c>
      <c r="HC3" s="38" t="s">
        <v>107</v>
      </c>
      <c r="HD3" s="38" t="s">
        <v>108</v>
      </c>
      <c r="HE3" s="38" t="s">
        <v>84</v>
      </c>
      <c r="HF3" s="38" t="s">
        <v>109</v>
      </c>
      <c r="HG3" s="38" t="s">
        <v>96</v>
      </c>
    </row>
    <row r="4" spans="1:215" s="34" customFormat="1" ht="16.5" hidden="1" customHeight="1">
      <c r="A4" s="62">
        <v>30501005</v>
      </c>
      <c r="B4" s="105" t="s">
        <v>113</v>
      </c>
      <c r="C4" s="77" t="s">
        <v>114</v>
      </c>
      <c r="D4" s="78"/>
      <c r="E4" s="63">
        <v>5.03</v>
      </c>
      <c r="F4" s="23">
        <f t="shared" ref="F4:F67" si="0">E4*D4</f>
        <v>0</v>
      </c>
      <c r="G4" s="79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5" t="s">
        <v>113</v>
      </c>
      <c r="DG4" s="77" t="s">
        <v>114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4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4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4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06"/>
      <c r="C5" s="77" t="s">
        <v>115</v>
      </c>
      <c r="D5" s="78"/>
      <c r="E5" s="63">
        <v>5.03</v>
      </c>
      <c r="F5" s="23">
        <f t="shared" si="0"/>
        <v>0</v>
      </c>
      <c r="G5" s="79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06"/>
      <c r="DG5" s="77" t="s">
        <v>115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22" t="s">
        <v>116</v>
      </c>
      <c r="C6" s="28" t="s">
        <v>117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22" t="s">
        <v>118</v>
      </c>
      <c r="DG6" s="28" t="s">
        <v>117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23"/>
      <c r="C7" s="28" t="s">
        <v>119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23"/>
      <c r="DG7" s="28" t="s">
        <v>119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23"/>
      <c r="C8" s="28" t="s">
        <v>120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23"/>
      <c r="DG8" s="28" t="s">
        <v>120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23"/>
      <c r="C9" s="28" t="s">
        <v>121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23"/>
      <c r="DG9" s="28" t="s">
        <v>121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24"/>
      <c r="C10" s="28" t="s">
        <v>122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24"/>
      <c r="DG10" s="28" t="s">
        <v>122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28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22" t="s">
        <v>123</v>
      </c>
      <c r="C11" s="28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22" t="s">
        <v>123</v>
      </c>
      <c r="DG11" s="28" t="s">
        <v>124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23"/>
      <c r="C12" s="28" t="s">
        <v>125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23"/>
      <c r="DG12" s="28" t="s">
        <v>125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24"/>
      <c r="C13" s="28" t="s">
        <v>126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24"/>
      <c r="DG13" s="28" t="s">
        <v>126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38" t="s">
        <v>127</v>
      </c>
      <c r="C14" s="28" t="s">
        <v>122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38" t="s">
        <v>127</v>
      </c>
      <c r="DG14" s="28" t="s">
        <v>122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customHeight="1">
      <c r="A15" s="62">
        <v>30100033</v>
      </c>
      <c r="B15" s="138"/>
      <c r="C15" s="28" t="s">
        <v>128</v>
      </c>
      <c r="D15" s="5">
        <v>234</v>
      </c>
      <c r="E15" s="22">
        <v>5.03</v>
      </c>
      <c r="F15" s="23">
        <f t="shared" si="0"/>
        <v>1177.02</v>
      </c>
      <c r="G15" s="23"/>
      <c r="H15" s="23">
        <f t="shared" si="1"/>
        <v>3</v>
      </c>
      <c r="I15" s="23">
        <f t="shared" si="2"/>
        <v>0</v>
      </c>
      <c r="J15" s="23">
        <f t="shared" si="3"/>
        <v>1180.02</v>
      </c>
      <c r="K15" s="23">
        <f t="shared" si="4"/>
        <v>0.25423297910204912</v>
      </c>
      <c r="L15" s="23" t="str">
        <f t="shared" si="5"/>
        <v>0</v>
      </c>
      <c r="M15" s="10">
        <v>0.35</v>
      </c>
      <c r="N15" s="23">
        <f t="shared" si="6"/>
        <v>4.1300699999999999</v>
      </c>
      <c r="O15" s="23">
        <f t="shared" si="7"/>
        <v>9.5767020897950861E-2</v>
      </c>
      <c r="P15" s="23">
        <f t="shared" si="8"/>
        <v>0</v>
      </c>
      <c r="Q15" s="7">
        <v>0.3</v>
      </c>
      <c r="R15" s="6">
        <f t="shared" si="9"/>
        <v>0.35400599999999999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>
        <v>3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>
        <f t="shared" si="10"/>
        <v>0</v>
      </c>
      <c r="BQ15" s="4">
        <f t="shared" si="10"/>
        <v>1180.02</v>
      </c>
      <c r="BR15" s="4" t="str">
        <f t="shared" si="10"/>
        <v/>
      </c>
      <c r="BS15" s="4">
        <f t="shared" si="10"/>
        <v>0</v>
      </c>
      <c r="BT15" s="4">
        <f t="shared" si="10"/>
        <v>0</v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>
        <f t="shared" si="10"/>
        <v>0</v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>
        <f t="shared" si="11"/>
        <v>0</v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38"/>
      <c r="DG15" s="28" t="s">
        <v>128</v>
      </c>
      <c r="DH15" s="5">
        <f t="shared" si="13"/>
        <v>234</v>
      </c>
      <c r="DI15" s="24">
        <v>5.03</v>
      </c>
      <c r="DJ15" s="23">
        <f t="shared" si="14"/>
        <v>1177.02</v>
      </c>
      <c r="DK15" s="23">
        <f t="shared" si="15"/>
        <v>0</v>
      </c>
      <c r="DL15" s="23">
        <f t="shared" si="16"/>
        <v>3</v>
      </c>
      <c r="DM15" s="23">
        <f t="shared" si="17"/>
        <v>0</v>
      </c>
      <c r="DN15" s="23">
        <f t="shared" si="18"/>
        <v>1180.02</v>
      </c>
      <c r="DO15" s="23">
        <f t="shared" si="19"/>
        <v>0.25423297910204912</v>
      </c>
      <c r="DP15" s="23" t="str">
        <f t="shared" si="20"/>
        <v/>
      </c>
      <c r="DQ15" s="10">
        <v>0.35</v>
      </c>
      <c r="DR15" s="23">
        <f t="shared" si="21"/>
        <v>4.1300699999999999</v>
      </c>
      <c r="DS15" s="23" t="str">
        <f t="shared" si="22"/>
        <v/>
      </c>
      <c r="DT15" s="23">
        <f t="shared" si="23"/>
        <v>0</v>
      </c>
      <c r="DU15" s="7">
        <v>0.3</v>
      </c>
      <c r="DV15" s="6">
        <f t="shared" si="24"/>
        <v>0.35400599999999999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3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>
        <f t="shared" si="29"/>
        <v>0</v>
      </c>
      <c r="FU15" s="4">
        <f t="shared" si="29"/>
        <v>1180.02</v>
      </c>
      <c r="FV15" s="4" t="str">
        <f t="shared" si="29"/>
        <v/>
      </c>
      <c r="FW15" s="4">
        <f t="shared" si="29"/>
        <v>0</v>
      </c>
      <c r="FX15" s="4">
        <f t="shared" si="29"/>
        <v>0</v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>
        <f t="shared" si="29"/>
        <v>0</v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>
        <f t="shared" si="30"/>
        <v>0</v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38"/>
      <c r="C16" s="28" t="s">
        <v>129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38"/>
      <c r="DG16" s="28" t="s">
        <v>129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38"/>
      <c r="C17" s="28" t="s">
        <v>130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38"/>
      <c r="DG17" s="28" t="s">
        <v>130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customHeight="1">
      <c r="A18" s="62">
        <v>30100035</v>
      </c>
      <c r="B18" s="122" t="s">
        <v>131</v>
      </c>
      <c r="C18" s="28" t="s">
        <v>130</v>
      </c>
      <c r="D18" s="5">
        <v>89</v>
      </c>
      <c r="E18" s="22">
        <v>5.03</v>
      </c>
      <c r="F18" s="23">
        <f t="shared" si="0"/>
        <v>447.67</v>
      </c>
      <c r="G18" s="23">
        <f>+'[1]17'!$K$32</f>
        <v>532</v>
      </c>
      <c r="H18" s="23">
        <f t="shared" si="1"/>
        <v>2</v>
      </c>
      <c r="I18" s="23">
        <f t="shared" si="2"/>
        <v>0</v>
      </c>
      <c r="J18" s="23">
        <f t="shared" si="3"/>
        <v>449.67</v>
      </c>
      <c r="K18" s="23">
        <f t="shared" si="4"/>
        <v>0.44477060955812037</v>
      </c>
      <c r="L18" s="23">
        <f t="shared" si="5"/>
        <v>0</v>
      </c>
      <c r="M18" s="10">
        <v>0.4</v>
      </c>
      <c r="N18" s="23">
        <f t="shared" si="6"/>
        <v>1.7986800000000003</v>
      </c>
      <c r="O18" s="23">
        <f t="shared" si="7"/>
        <v>-4.4770609558120344E-2</v>
      </c>
      <c r="P18" s="23">
        <f t="shared" si="8"/>
        <v>0</v>
      </c>
      <c r="Q18" s="7">
        <v>0.3</v>
      </c>
      <c r="R18" s="6">
        <f t="shared" si="9"/>
        <v>0.13490100000000002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>
        <v>2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f t="shared" si="10"/>
        <v>0</v>
      </c>
      <c r="BQ18" s="4">
        <f t="shared" si="10"/>
        <v>449.67000000000007</v>
      </c>
      <c r="BR18" s="4" t="str">
        <f t="shared" si="10"/>
        <v/>
      </c>
      <c r="BS18" s="4">
        <f t="shared" si="10"/>
        <v>0</v>
      </c>
      <c r="BT18" s="4">
        <f t="shared" si="10"/>
        <v>0</v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>
        <f t="shared" si="10"/>
        <v>0</v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>
        <f t="shared" si="11"/>
        <v>0</v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22" t="s">
        <v>131</v>
      </c>
      <c r="DG18" s="28" t="s">
        <v>130</v>
      </c>
      <c r="DH18" s="5">
        <f t="shared" si="13"/>
        <v>89</v>
      </c>
      <c r="DI18" s="24">
        <v>5.03</v>
      </c>
      <c r="DJ18" s="23">
        <f t="shared" si="14"/>
        <v>447.67</v>
      </c>
      <c r="DK18" s="23">
        <f t="shared" si="15"/>
        <v>532</v>
      </c>
      <c r="DL18" s="23">
        <f t="shared" si="16"/>
        <v>2</v>
      </c>
      <c r="DM18" s="23">
        <f t="shared" si="17"/>
        <v>0</v>
      </c>
      <c r="DN18" s="23">
        <f t="shared" si="18"/>
        <v>449.67</v>
      </c>
      <c r="DO18" s="23">
        <f t="shared" si="19"/>
        <v>0.44477060955812037</v>
      </c>
      <c r="DP18" s="23">
        <f t="shared" si="20"/>
        <v>0</v>
      </c>
      <c r="DQ18" s="10">
        <v>0.4</v>
      </c>
      <c r="DR18" s="23">
        <f t="shared" si="21"/>
        <v>1.7986800000000003</v>
      </c>
      <c r="DS18" s="23">
        <f t="shared" si="22"/>
        <v>-4.4770609558120344E-2</v>
      </c>
      <c r="DT18" s="23">
        <f t="shared" si="23"/>
        <v>0</v>
      </c>
      <c r="DU18" s="7">
        <v>0.3</v>
      </c>
      <c r="DV18" s="6">
        <f t="shared" si="24"/>
        <v>0.13490100000000002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2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>
        <f t="shared" si="29"/>
        <v>0</v>
      </c>
      <c r="FU18" s="4">
        <f t="shared" si="29"/>
        <v>449.67000000000007</v>
      </c>
      <c r="FV18" s="4" t="str">
        <f t="shared" si="29"/>
        <v/>
      </c>
      <c r="FW18" s="4">
        <f t="shared" si="29"/>
        <v>0</v>
      </c>
      <c r="FX18" s="4">
        <f t="shared" si="29"/>
        <v>0</v>
      </c>
      <c r="FY18" s="4">
        <f t="shared" si="29"/>
        <v>0</v>
      </c>
      <c r="FZ18" s="4" t="str">
        <f t="shared" si="29"/>
        <v/>
      </c>
      <c r="GA18" s="4">
        <f t="shared" si="29"/>
        <v>0</v>
      </c>
      <c r="GB18" s="4">
        <f t="shared" si="29"/>
        <v>0</v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>
        <f t="shared" si="30"/>
        <v>0</v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customHeight="1">
      <c r="A19" s="62">
        <v>30100036</v>
      </c>
      <c r="B19" s="123"/>
      <c r="C19" s="28" t="s">
        <v>132</v>
      </c>
      <c r="D19" s="5">
        <v>18</v>
      </c>
      <c r="E19" s="22">
        <v>5.03</v>
      </c>
      <c r="F19" s="23">
        <f t="shared" si="0"/>
        <v>90.54</v>
      </c>
      <c r="G19" s="23">
        <f>+'[1]17'!$K$31</f>
        <v>53.2</v>
      </c>
      <c r="H19" s="23">
        <f t="shared" si="1"/>
        <v>0</v>
      </c>
      <c r="I19" s="23">
        <f t="shared" si="2"/>
        <v>0</v>
      </c>
      <c r="J19" s="23">
        <f t="shared" si="3"/>
        <v>90.54</v>
      </c>
      <c r="K19" s="23">
        <f t="shared" si="4"/>
        <v>0</v>
      </c>
      <c r="L19" s="23">
        <f t="shared" si="5"/>
        <v>0</v>
      </c>
      <c r="M19" s="10">
        <v>0.4</v>
      </c>
      <c r="N19" s="23">
        <f t="shared" si="6"/>
        <v>0.36216000000000004</v>
      </c>
      <c r="O19" s="23">
        <f t="shared" si="7"/>
        <v>0.4</v>
      </c>
      <c r="P19" s="23">
        <f t="shared" si="8"/>
        <v>0</v>
      </c>
      <c r="Q19" s="7">
        <v>0.3</v>
      </c>
      <c r="R19" s="6">
        <f t="shared" si="9"/>
        <v>2.7162000000000002E-2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f t="shared" si="10"/>
        <v>0</v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>
        <f t="shared" si="10"/>
        <v>0</v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>
        <f t="shared" si="10"/>
        <v>0</v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23"/>
      <c r="DG19" s="28" t="s">
        <v>132</v>
      </c>
      <c r="DH19" s="5">
        <f t="shared" si="13"/>
        <v>18</v>
      </c>
      <c r="DI19" s="24">
        <v>5.03</v>
      </c>
      <c r="DJ19" s="23">
        <f t="shared" si="14"/>
        <v>90.54</v>
      </c>
      <c r="DK19" s="23">
        <f t="shared" si="15"/>
        <v>53.2</v>
      </c>
      <c r="DL19" s="23">
        <f t="shared" si="16"/>
        <v>0</v>
      </c>
      <c r="DM19" s="23">
        <f t="shared" si="17"/>
        <v>0</v>
      </c>
      <c r="DN19" s="23">
        <f t="shared" si="18"/>
        <v>90.54</v>
      </c>
      <c r="DO19" s="23">
        <f t="shared" si="19"/>
        <v>0</v>
      </c>
      <c r="DP19" s="23">
        <f t="shared" si="20"/>
        <v>0</v>
      </c>
      <c r="DQ19" s="10">
        <v>0.4</v>
      </c>
      <c r="DR19" s="23">
        <f t="shared" si="21"/>
        <v>0.36216000000000004</v>
      </c>
      <c r="DS19" s="23">
        <f t="shared" si="22"/>
        <v>0.4</v>
      </c>
      <c r="DT19" s="23">
        <f t="shared" si="23"/>
        <v>0</v>
      </c>
      <c r="DU19" s="7">
        <v>0.3</v>
      </c>
      <c r="DV19" s="6">
        <f t="shared" si="24"/>
        <v>2.7162000000000002E-2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>
        <f t="shared" si="29"/>
        <v>0</v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>
        <f t="shared" si="29"/>
        <v>0</v>
      </c>
      <c r="FY19" s="4">
        <f t="shared" si="29"/>
        <v>0</v>
      </c>
      <c r="FZ19" s="4" t="str">
        <f t="shared" si="29"/>
        <v/>
      </c>
      <c r="GA19" s="4">
        <f t="shared" si="29"/>
        <v>0</v>
      </c>
      <c r="GB19" s="4">
        <f t="shared" si="29"/>
        <v>0</v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24"/>
      <c r="C20" s="28" t="s">
        <v>120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7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24"/>
      <c r="DG20" s="28" t="s">
        <v>120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7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22" t="s">
        <v>133</v>
      </c>
      <c r="C21" s="28" t="s">
        <v>134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22" t="s">
        <v>133</v>
      </c>
      <c r="DG21" s="28" t="s">
        <v>134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23"/>
      <c r="C22" s="28" t="s">
        <v>135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23"/>
      <c r="DG22" s="28" t="s">
        <v>135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23"/>
      <c r="C23" s="28" t="s">
        <v>136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23"/>
      <c r="DG23" s="28" t="s">
        <v>136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24"/>
      <c r="C24" s="28" t="s">
        <v>115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24"/>
      <c r="DG24" s="28" t="s">
        <v>115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2" t="s">
        <v>137</v>
      </c>
      <c r="C25" s="28" t="s">
        <v>138</v>
      </c>
      <c r="D25" s="5"/>
      <c r="E25" s="22">
        <v>5.03</v>
      </c>
      <c r="F25" s="23">
        <f t="shared" si="0"/>
        <v>0</v>
      </c>
      <c r="G25" s="23">
        <f>+'[1]17'!$K$37</f>
        <v>1999.8999999999999</v>
      </c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2" t="s">
        <v>137</v>
      </c>
      <c r="DG25" s="28" t="s">
        <v>138</v>
      </c>
      <c r="DH25" s="5">
        <f t="shared" si="13"/>
        <v>385</v>
      </c>
      <c r="DI25" s="24">
        <v>5.03</v>
      </c>
      <c r="DJ25" s="23">
        <f t="shared" si="14"/>
        <v>1936.5500000000002</v>
      </c>
      <c r="DK25" s="23">
        <f t="shared" si="15"/>
        <v>3485.54</v>
      </c>
      <c r="DL25" s="23">
        <f t="shared" si="16"/>
        <v>4.0999999999999996</v>
      </c>
      <c r="DM25" s="23">
        <f t="shared" si="17"/>
        <v>0</v>
      </c>
      <c r="DN25" s="23">
        <f t="shared" si="18"/>
        <v>1940.65</v>
      </c>
      <c r="DO25" s="23">
        <f t="shared" si="19"/>
        <v>0.21126942003967739</v>
      </c>
      <c r="DP25" s="23">
        <f t="shared" si="20"/>
        <v>0</v>
      </c>
      <c r="DQ25" s="10">
        <v>0.5</v>
      </c>
      <c r="DR25" s="23">
        <f t="shared" si="21"/>
        <v>9.7032500000000006</v>
      </c>
      <c r="DS25" s="23">
        <f t="shared" si="22"/>
        <v>0.28873057996032259</v>
      </c>
      <c r="DT25" s="23">
        <f t="shared" si="23"/>
        <v>0</v>
      </c>
      <c r="DU25" s="7">
        <v>0.5</v>
      </c>
      <c r="DV25" s="6">
        <f t="shared" si="24"/>
        <v>0.97032499999999999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2.5</v>
      </c>
      <c r="EH25" s="55">
        <f t="shared" si="35"/>
        <v>0</v>
      </c>
      <c r="EI25" s="55">
        <f t="shared" si="35"/>
        <v>0</v>
      </c>
      <c r="EJ25" s="55">
        <f t="shared" si="35"/>
        <v>1.6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>
        <f t="shared" si="40"/>
        <v>0</v>
      </c>
      <c r="FU25" s="4">
        <f t="shared" si="40"/>
        <v>1183.3231707317075</v>
      </c>
      <c r="FV25" s="4" t="str">
        <f t="shared" si="40"/>
        <v/>
      </c>
      <c r="FW25" s="4">
        <f t="shared" si="40"/>
        <v>0</v>
      </c>
      <c r="FX25" s="4">
        <f t="shared" si="40"/>
        <v>16.489320588462629</v>
      </c>
      <c r="FY25" s="4">
        <f t="shared" si="40"/>
        <v>0</v>
      </c>
      <c r="FZ25" s="4" t="str">
        <f t="shared" si="40"/>
        <v/>
      </c>
      <c r="GA25" s="4">
        <f t="shared" si="40"/>
        <v>0</v>
      </c>
      <c r="GB25" s="4">
        <f t="shared" si="40"/>
        <v>0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>
        <f t="shared" si="37"/>
        <v>0</v>
      </c>
      <c r="GN25" s="4" t="str">
        <f t="shared" si="37"/>
        <v/>
      </c>
      <c r="GO25" s="4" t="str">
        <f t="shared" si="37"/>
        <v/>
      </c>
      <c r="GP25" s="4">
        <f t="shared" si="37"/>
        <v>0</v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customHeight="1">
      <c r="A26" s="62">
        <v>30100038</v>
      </c>
      <c r="B26" s="138" t="s">
        <v>139</v>
      </c>
      <c r="C26" s="28" t="s">
        <v>14</v>
      </c>
      <c r="D26" s="5">
        <v>217</v>
      </c>
      <c r="E26" s="22">
        <v>5.03</v>
      </c>
      <c r="F26" s="23">
        <f t="shared" si="0"/>
        <v>1091.51</v>
      </c>
      <c r="G26" s="23">
        <f>+'[1]17'!$K$42</f>
        <v>998.04960000000005</v>
      </c>
      <c r="H26" s="23">
        <f t="shared" si="1"/>
        <v>12</v>
      </c>
      <c r="I26" s="23">
        <f t="shared" si="2"/>
        <v>0</v>
      </c>
      <c r="J26" s="23">
        <f t="shared" si="3"/>
        <v>1103.51</v>
      </c>
      <c r="K26" s="23">
        <f t="shared" si="4"/>
        <v>1.0874391713713514</v>
      </c>
      <c r="L26" s="23">
        <f t="shared" si="5"/>
        <v>0</v>
      </c>
      <c r="M26" s="10">
        <v>0.8</v>
      </c>
      <c r="N26" s="23">
        <f t="shared" si="6"/>
        <v>8.8280799999999999</v>
      </c>
      <c r="O26" s="23">
        <f t="shared" si="7"/>
        <v>-0.28743917137135133</v>
      </c>
      <c r="P26" s="23">
        <f t="shared" si="8"/>
        <v>0</v>
      </c>
      <c r="Q26" s="7">
        <v>0.5</v>
      </c>
      <c r="R26" s="6">
        <f t="shared" si="9"/>
        <v>0.551755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>
        <v>5.5</v>
      </c>
      <c r="AD26" s="4"/>
      <c r="AE26" s="4"/>
      <c r="AF26" s="4"/>
      <c r="AG26" s="4"/>
      <c r="AH26" s="4"/>
      <c r="AI26" s="4"/>
      <c r="AJ26" s="4">
        <v>6.5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f t="shared" si="38"/>
        <v>0</v>
      </c>
      <c r="BQ26" s="4">
        <f t="shared" si="38"/>
        <v>505.77541666666673</v>
      </c>
      <c r="BR26" s="4" t="str">
        <f t="shared" si="38"/>
        <v/>
      </c>
      <c r="BS26" s="4">
        <f t="shared" si="38"/>
        <v>0</v>
      </c>
      <c r="BT26" s="4">
        <f t="shared" si="38"/>
        <v>0</v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>
        <f t="shared" si="38"/>
        <v>1178.0591023189641</v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>
        <f t="shared" si="36"/>
        <v>0</v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>
        <f t="shared" si="36"/>
        <v>0</v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38" t="s">
        <v>139</v>
      </c>
      <c r="DG26" s="28" t="s">
        <v>14</v>
      </c>
      <c r="DH26" s="5">
        <f t="shared" si="13"/>
        <v>217</v>
      </c>
      <c r="DI26" s="24">
        <v>5.03</v>
      </c>
      <c r="DJ26" s="23">
        <f t="shared" si="14"/>
        <v>1091.51</v>
      </c>
      <c r="DK26" s="23">
        <f t="shared" si="15"/>
        <v>998.04960000000005</v>
      </c>
      <c r="DL26" s="23">
        <f t="shared" si="16"/>
        <v>12</v>
      </c>
      <c r="DM26" s="23">
        <f t="shared" si="17"/>
        <v>0</v>
      </c>
      <c r="DN26" s="23">
        <f t="shared" si="18"/>
        <v>1103.51</v>
      </c>
      <c r="DO26" s="23">
        <f t="shared" si="19"/>
        <v>1.0874391713713514</v>
      </c>
      <c r="DP26" s="23">
        <f t="shared" si="20"/>
        <v>0</v>
      </c>
      <c r="DQ26" s="10">
        <v>0.8</v>
      </c>
      <c r="DR26" s="23">
        <f t="shared" si="21"/>
        <v>8.8280799999999999</v>
      </c>
      <c r="DS26" s="23">
        <f t="shared" si="22"/>
        <v>-0.28743917137135133</v>
      </c>
      <c r="DT26" s="23">
        <f t="shared" si="23"/>
        <v>0</v>
      </c>
      <c r="DU26" s="7">
        <v>0.5</v>
      </c>
      <c r="DV26" s="6">
        <f t="shared" si="24"/>
        <v>0.551755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5.5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6.5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57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>
        <f t="shared" si="40"/>
        <v>0</v>
      </c>
      <c r="FU26" s="4">
        <f t="shared" si="40"/>
        <v>505.77541666666673</v>
      </c>
      <c r="FV26" s="4" t="str">
        <f t="shared" si="40"/>
        <v/>
      </c>
      <c r="FW26" s="4">
        <f t="shared" si="40"/>
        <v>0</v>
      </c>
      <c r="FX26" s="4">
        <f t="shared" si="40"/>
        <v>0</v>
      </c>
      <c r="FY26" s="4">
        <f t="shared" si="40"/>
        <v>0</v>
      </c>
      <c r="FZ26" s="4" t="str">
        <f t="shared" si="40"/>
        <v/>
      </c>
      <c r="GA26" s="4">
        <f t="shared" si="40"/>
        <v>0</v>
      </c>
      <c r="GB26" s="4">
        <f t="shared" si="40"/>
        <v>1178.0591023189641</v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>
        <f t="shared" si="37"/>
        <v>0</v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>
        <f t="shared" si="37"/>
        <v>0</v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2">
        <v>30100037</v>
      </c>
      <c r="B27" s="138"/>
      <c r="C27" s="28" t="s">
        <v>15</v>
      </c>
      <c r="D27" s="5">
        <v>340</v>
      </c>
      <c r="E27" s="22">
        <v>5.03</v>
      </c>
      <c r="F27" s="23">
        <f t="shared" si="0"/>
        <v>1710.2</v>
      </c>
      <c r="G27" s="23">
        <f>+'[1]17'!$K$43</f>
        <v>2201.58</v>
      </c>
      <c r="H27" s="23">
        <f t="shared" si="1"/>
        <v>0</v>
      </c>
      <c r="I27" s="23">
        <f t="shared" si="2"/>
        <v>0</v>
      </c>
      <c r="J27" s="23">
        <f t="shared" si="3"/>
        <v>1710.2</v>
      </c>
      <c r="K27" s="23">
        <f t="shared" si="4"/>
        <v>0</v>
      </c>
      <c r="L27" s="23">
        <f t="shared" si="5"/>
        <v>0</v>
      </c>
      <c r="M27" s="10">
        <v>0.8</v>
      </c>
      <c r="N27" s="23">
        <f t="shared" si="6"/>
        <v>13.681600000000001</v>
      </c>
      <c r="O27" s="23">
        <f t="shared" si="7"/>
        <v>0.8</v>
      </c>
      <c r="P27" s="23">
        <f t="shared" si="8"/>
        <v>0.58472693252251196</v>
      </c>
      <c r="Q27" s="7">
        <v>0.5</v>
      </c>
      <c r="R27" s="6">
        <f t="shared" si="9"/>
        <v>0.85509999999999997</v>
      </c>
      <c r="S27" s="5">
        <v>1</v>
      </c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8"/>
        <v>0</v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>
        <f t="shared" si="38"/>
        <v>0</v>
      </c>
      <c r="BU27" s="4">
        <f t="shared" si="38"/>
        <v>0</v>
      </c>
      <c r="BV27" s="4">
        <f t="shared" si="38"/>
        <v>0</v>
      </c>
      <c r="BW27" s="4">
        <f t="shared" si="38"/>
        <v>0</v>
      </c>
      <c r="BX27" s="4">
        <f t="shared" si="38"/>
        <v>0</v>
      </c>
      <c r="BY27" s="4">
        <f t="shared" si="38"/>
        <v>0</v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38"/>
      <c r="DG27" s="28" t="s">
        <v>15</v>
      </c>
      <c r="DH27" s="5">
        <f t="shared" si="13"/>
        <v>340</v>
      </c>
      <c r="DI27" s="24">
        <v>5.03</v>
      </c>
      <c r="DJ27" s="23">
        <f t="shared" si="14"/>
        <v>1710.2</v>
      </c>
      <c r="DK27" s="23">
        <f t="shared" si="15"/>
        <v>2201.58</v>
      </c>
      <c r="DL27" s="23">
        <f t="shared" si="16"/>
        <v>0</v>
      </c>
      <c r="DM27" s="23">
        <f t="shared" si="17"/>
        <v>0</v>
      </c>
      <c r="DN27" s="23">
        <f t="shared" si="18"/>
        <v>1710.2</v>
      </c>
      <c r="DO27" s="23">
        <f t="shared" si="19"/>
        <v>0</v>
      </c>
      <c r="DP27" s="23">
        <f t="shared" si="20"/>
        <v>0</v>
      </c>
      <c r="DQ27" s="10">
        <v>0.8</v>
      </c>
      <c r="DR27" s="23">
        <f t="shared" si="21"/>
        <v>13.681600000000001</v>
      </c>
      <c r="DS27" s="23">
        <f t="shared" si="22"/>
        <v>0.8</v>
      </c>
      <c r="DT27" s="23">
        <f t="shared" si="23"/>
        <v>0.58472693252251196</v>
      </c>
      <c r="DU27" s="7">
        <v>0.5</v>
      </c>
      <c r="DV27" s="6">
        <f t="shared" si="24"/>
        <v>0.85509999999999997</v>
      </c>
      <c r="DW27" s="5">
        <f t="shared" si="35"/>
        <v>1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>
        <f t="shared" si="40"/>
        <v>0</v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>
        <f t="shared" si="40"/>
        <v>0</v>
      </c>
      <c r="GA27" s="4">
        <f t="shared" si="40"/>
        <v>0</v>
      </c>
      <c r="GB27" s="4">
        <f t="shared" si="40"/>
        <v>0</v>
      </c>
      <c r="GC27" s="4">
        <f t="shared" si="40"/>
        <v>0</v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39" t="s">
        <v>140</v>
      </c>
      <c r="C28" s="28" t="s">
        <v>141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39" t="s">
        <v>140</v>
      </c>
      <c r="DG28" s="28" t="s">
        <v>141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49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40"/>
      <c r="C29" s="28" t="s">
        <v>120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40"/>
      <c r="DG29" s="28" t="s">
        <v>120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40"/>
      <c r="C30" s="28" t="s">
        <v>132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40"/>
      <c r="DG30" s="28" t="s">
        <v>132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41"/>
      <c r="C31" s="28" t="s">
        <v>130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41"/>
      <c r="DG31" s="28" t="s">
        <v>130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22" t="s">
        <v>142</v>
      </c>
      <c r="C32" s="28" t="s">
        <v>121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22" t="s">
        <v>142</v>
      </c>
      <c r="DG32" s="28" t="s">
        <v>121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4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23"/>
      <c r="C33" s="28" t="s">
        <v>117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23"/>
      <c r="DG33" s="28" t="s">
        <v>117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23"/>
      <c r="C34" s="28" t="s">
        <v>132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23"/>
      <c r="DG34" s="28" t="s">
        <v>132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0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0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24"/>
      <c r="C35" s="28" t="s">
        <v>143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2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24"/>
      <c r="DG35" s="28" t="s">
        <v>143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2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22" t="s">
        <v>144</v>
      </c>
      <c r="C36" s="28" t="s">
        <v>145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2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22" t="s">
        <v>144</v>
      </c>
      <c r="DG36" s="28" t="s">
        <v>145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2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23"/>
      <c r="C37" s="28" t="s">
        <v>126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23"/>
      <c r="DG37" s="28" t="s">
        <v>126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23"/>
      <c r="C38" s="28" t="s">
        <v>146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23"/>
      <c r="DG38" s="28" t="s">
        <v>146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23"/>
      <c r="C39" s="28" t="s">
        <v>147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23"/>
      <c r="DG39" s="28" t="s">
        <v>147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24"/>
      <c r="C40" s="28" t="s">
        <v>148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24"/>
      <c r="DG40" s="28" t="s">
        <v>148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2">
        <v>30100048</v>
      </c>
      <c r="B41" s="122" t="s">
        <v>149</v>
      </c>
      <c r="C41" s="28" t="s">
        <v>128</v>
      </c>
      <c r="D41" s="5">
        <v>269</v>
      </c>
      <c r="E41" s="22">
        <v>5.03</v>
      </c>
      <c r="F41" s="23">
        <f t="shared" si="0"/>
        <v>1353.0700000000002</v>
      </c>
      <c r="G41" s="23">
        <f>+'[1]17'!$K$59</f>
        <v>1626.4</v>
      </c>
      <c r="H41" s="23">
        <f t="shared" si="1"/>
        <v>6.8000000000000007</v>
      </c>
      <c r="I41" s="23">
        <f t="shared" si="2"/>
        <v>0</v>
      </c>
      <c r="J41" s="23">
        <f t="shared" si="3"/>
        <v>1359.8700000000001</v>
      </c>
      <c r="K41" s="23">
        <f t="shared" si="4"/>
        <v>0.50004779868663918</v>
      </c>
      <c r="L41" s="23">
        <f t="shared" si="5"/>
        <v>0</v>
      </c>
      <c r="M41" s="10">
        <v>0.5</v>
      </c>
      <c r="N41" s="23">
        <f t="shared" si="6"/>
        <v>6.7993500000000004</v>
      </c>
      <c r="O41" s="23">
        <f t="shared" si="7"/>
        <v>-4.7798686639177745E-5</v>
      </c>
      <c r="P41" s="23">
        <f t="shared" si="8"/>
        <v>0</v>
      </c>
      <c r="Q41" s="7">
        <v>1</v>
      </c>
      <c r="R41" s="6">
        <f t="shared" si="9"/>
        <v>1.3598700000000001</v>
      </c>
      <c r="S41" s="5"/>
      <c r="T41" s="5"/>
      <c r="U41" s="5"/>
      <c r="V41" s="5"/>
      <c r="W41" s="5"/>
      <c r="X41" s="5"/>
      <c r="Y41" s="5"/>
      <c r="Z41" s="5"/>
      <c r="AA41" s="5"/>
      <c r="AB41" s="4">
        <v>0.8</v>
      </c>
      <c r="AC41" s="4">
        <v>4.9000000000000004</v>
      </c>
      <c r="AD41" s="4"/>
      <c r="AE41" s="4"/>
      <c r="AF41" s="4">
        <v>1.1000000000000001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8"/>
        <v>5.8829152786663431E-2</v>
      </c>
      <c r="BQ41" s="4">
        <f t="shared" si="48"/>
        <v>979.90632352941191</v>
      </c>
      <c r="BR41" s="4" t="str">
        <f t="shared" si="48"/>
        <v/>
      </c>
      <c r="BS41" s="4">
        <f t="shared" si="48"/>
        <v>0</v>
      </c>
      <c r="BT41" s="4">
        <f t="shared" si="48"/>
        <v>16.178017016332443</v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>
        <f t="shared" si="48"/>
        <v>0</v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>
        <f t="shared" si="46"/>
        <v>0</v>
      </c>
      <c r="CI41" s="4">
        <f t="shared" si="46"/>
        <v>0</v>
      </c>
      <c r="CJ41" s="4" t="str">
        <f t="shared" si="46"/>
        <v/>
      </c>
      <c r="CK41" s="4" t="str">
        <f t="shared" si="46"/>
        <v/>
      </c>
      <c r="CL41" s="4">
        <f t="shared" si="46"/>
        <v>0</v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22" t="s">
        <v>149</v>
      </c>
      <c r="DG41" s="28" t="s">
        <v>128</v>
      </c>
      <c r="DH41" s="5">
        <f t="shared" si="13"/>
        <v>269</v>
      </c>
      <c r="DI41" s="24">
        <v>5.03</v>
      </c>
      <c r="DJ41" s="23">
        <f t="shared" si="14"/>
        <v>1353.0700000000002</v>
      </c>
      <c r="DK41" s="23">
        <f t="shared" si="15"/>
        <v>1626.4</v>
      </c>
      <c r="DL41" s="23">
        <f t="shared" si="16"/>
        <v>6.8000000000000007</v>
      </c>
      <c r="DM41" s="23">
        <f t="shared" si="17"/>
        <v>0</v>
      </c>
      <c r="DN41" s="23">
        <f t="shared" si="18"/>
        <v>1359.8700000000001</v>
      </c>
      <c r="DO41" s="23">
        <f t="shared" si="19"/>
        <v>0.50004779868663918</v>
      </c>
      <c r="DP41" s="23">
        <f t="shared" si="20"/>
        <v>0</v>
      </c>
      <c r="DQ41" s="10">
        <v>0.5</v>
      </c>
      <c r="DR41" s="23">
        <f t="shared" si="21"/>
        <v>6.7993500000000004</v>
      </c>
      <c r="DS41" s="23">
        <f t="shared" si="22"/>
        <v>-4.7798686639177745E-5</v>
      </c>
      <c r="DT41" s="23">
        <f t="shared" si="23"/>
        <v>0</v>
      </c>
      <c r="DU41" s="7">
        <v>1</v>
      </c>
      <c r="DV41" s="6">
        <f t="shared" si="24"/>
        <v>1.3598700000000001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0.8</v>
      </c>
      <c r="EG41" s="55">
        <f t="shared" si="45"/>
        <v>4.9000000000000004</v>
      </c>
      <c r="EH41" s="55">
        <f t="shared" si="45"/>
        <v>0</v>
      </c>
      <c r="EI41" s="55">
        <f t="shared" si="45"/>
        <v>0</v>
      </c>
      <c r="EJ41" s="55">
        <f t="shared" si="45"/>
        <v>1.1000000000000001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>
        <f t="shared" si="49"/>
        <v>5.8829152786663431E-2</v>
      </c>
      <c r="FU41" s="4">
        <f t="shared" si="49"/>
        <v>979.90632352941191</v>
      </c>
      <c r="FV41" s="4" t="str">
        <f t="shared" si="49"/>
        <v/>
      </c>
      <c r="FW41" s="4">
        <f t="shared" si="49"/>
        <v>0</v>
      </c>
      <c r="FX41" s="4">
        <f t="shared" si="49"/>
        <v>16.178017016332443</v>
      </c>
      <c r="FY41" s="4">
        <f t="shared" si="49"/>
        <v>0</v>
      </c>
      <c r="FZ41" s="4" t="str">
        <f t="shared" si="49"/>
        <v/>
      </c>
      <c r="GA41" s="4">
        <f t="shared" si="49"/>
        <v>0</v>
      </c>
      <c r="GB41" s="4">
        <f t="shared" si="49"/>
        <v>0</v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>
        <f t="shared" si="47"/>
        <v>0</v>
      </c>
      <c r="GM41" s="4">
        <f t="shared" si="47"/>
        <v>0</v>
      </c>
      <c r="GN41" s="4" t="str">
        <f t="shared" si="47"/>
        <v/>
      </c>
      <c r="GO41" s="4" t="str">
        <f t="shared" si="47"/>
        <v/>
      </c>
      <c r="GP41" s="4">
        <f t="shared" si="47"/>
        <v>0</v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24"/>
      <c r="C42" s="28" t="s">
        <v>150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24"/>
      <c r="DG42" s="28" t="s">
        <v>150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66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0" t="s">
        <v>151</v>
      </c>
      <c r="C43" s="28" t="s">
        <v>152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0" t="s">
        <v>151</v>
      </c>
      <c r="DG43" s="28" t="s">
        <v>152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0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22" t="s">
        <v>153</v>
      </c>
      <c r="C44" s="28" t="s">
        <v>154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22" t="s">
        <v>153</v>
      </c>
      <c r="DG44" s="28" t="s">
        <v>154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0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23"/>
      <c r="C45" s="28" t="s">
        <v>130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23"/>
      <c r="DG45" s="28" t="s">
        <v>130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0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22" t="s">
        <v>155</v>
      </c>
      <c r="C46" s="28" t="s">
        <v>130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22" t="s">
        <v>155</v>
      </c>
      <c r="DG46" s="28" t="s">
        <v>130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24"/>
      <c r="C47" s="28" t="s">
        <v>128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24"/>
      <c r="DG47" s="28" t="s">
        <v>128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23" t="s">
        <v>156</v>
      </c>
      <c r="C48" s="28" t="s">
        <v>143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94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23" t="s">
        <v>156</v>
      </c>
      <c r="DG48" s="28" t="s">
        <v>143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94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24"/>
      <c r="C49" s="28" t="s">
        <v>157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24"/>
      <c r="DG49" s="28" t="s">
        <v>157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68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23" t="s">
        <v>158</v>
      </c>
      <c r="C50" s="28" t="s">
        <v>119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23" t="s">
        <v>158</v>
      </c>
      <c r="DG50" s="28" t="s">
        <v>119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67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24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24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customHeight="1">
      <c r="A52" s="62">
        <v>30200006</v>
      </c>
      <c r="B52" s="122" t="s">
        <v>159</v>
      </c>
      <c r="C52" s="28" t="s">
        <v>160</v>
      </c>
      <c r="D52" s="5">
        <v>640</v>
      </c>
      <c r="E52" s="22">
        <v>5.05</v>
      </c>
      <c r="F52" s="23">
        <f t="shared" si="0"/>
        <v>3232</v>
      </c>
      <c r="G52" s="23">
        <f>+'[1]17'!$K$137</f>
        <v>3548.7000000000003</v>
      </c>
      <c r="H52" s="23">
        <f t="shared" si="1"/>
        <v>35</v>
      </c>
      <c r="I52" s="23">
        <f t="shared" si="2"/>
        <v>0</v>
      </c>
      <c r="J52" s="23">
        <f t="shared" si="3"/>
        <v>3267</v>
      </c>
      <c r="K52" s="23">
        <f t="shared" si="4"/>
        <v>1.0713192531374349</v>
      </c>
      <c r="L52" s="23">
        <f t="shared" si="5"/>
        <v>0</v>
      </c>
      <c r="M52" s="10">
        <v>1.2</v>
      </c>
      <c r="N52" s="23">
        <f t="shared" si="6"/>
        <v>39.203999999999994</v>
      </c>
      <c r="O52" s="23">
        <f t="shared" si="7"/>
        <v>0.12868074686256503</v>
      </c>
      <c r="P52" s="23">
        <f t="shared" si="8"/>
        <v>1.5304560759106214</v>
      </c>
      <c r="Q52" s="7">
        <v>1</v>
      </c>
      <c r="R52" s="6">
        <f t="shared" si="9"/>
        <v>3.2669999999999999</v>
      </c>
      <c r="S52" s="5">
        <v>4</v>
      </c>
      <c r="T52" s="5"/>
      <c r="U52" s="5"/>
      <c r="V52" s="5"/>
      <c r="W52" s="5">
        <v>1</v>
      </c>
      <c r="X52" s="5"/>
      <c r="Y52" s="5"/>
      <c r="Z52" s="5"/>
      <c r="AA52" s="5"/>
      <c r="AB52" s="4">
        <v>7.5</v>
      </c>
      <c r="AC52" s="4">
        <v>15.5</v>
      </c>
      <c r="AD52" s="4"/>
      <c r="AE52" s="4"/>
      <c r="AF52" s="4">
        <v>7.8</v>
      </c>
      <c r="AG52" s="4"/>
      <c r="AH52" s="4"/>
      <c r="AI52" s="4"/>
      <c r="AJ52" s="4"/>
      <c r="AK52" s="4"/>
      <c r="AL52" s="4"/>
      <c r="AM52" s="4">
        <v>4.2</v>
      </c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>
        <f t="shared" si="48"/>
        <v>0.2295684113865932</v>
      </c>
      <c r="BQ52" s="4">
        <f t="shared" si="48"/>
        <v>1446.8142857142859</v>
      </c>
      <c r="BR52" s="4" t="str">
        <f t="shared" si="48"/>
        <v/>
      </c>
      <c r="BS52" s="4">
        <f t="shared" si="48"/>
        <v>0</v>
      </c>
      <c r="BT52" s="4">
        <f t="shared" ref="BS52:CH67" si="58">IF(ISERROR(AF52/N52*100),"",(AF52/N52*100))</f>
        <v>19.895928986838079</v>
      </c>
      <c r="BU52" s="4">
        <f t="shared" si="58"/>
        <v>0</v>
      </c>
      <c r="BV52" s="4">
        <f t="shared" si="58"/>
        <v>0</v>
      </c>
      <c r="BW52" s="4">
        <f t="shared" si="58"/>
        <v>0</v>
      </c>
      <c r="BX52" s="4">
        <f t="shared" si="58"/>
        <v>0</v>
      </c>
      <c r="BY52" s="4">
        <f t="shared" si="58"/>
        <v>0</v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>
        <f t="shared" si="58"/>
        <v>0</v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>
        <f t="shared" si="58"/>
        <v>0</v>
      </c>
      <c r="CI52" s="4">
        <f t="shared" si="46"/>
        <v>0</v>
      </c>
      <c r="CJ52" s="4" t="str">
        <f t="shared" si="46"/>
        <v/>
      </c>
      <c r="CK52" s="4" t="str">
        <f t="shared" si="46"/>
        <v/>
      </c>
      <c r="CL52" s="4">
        <f t="shared" si="46"/>
        <v>0</v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>
        <f t="shared" si="59"/>
        <v>0</v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22" t="s">
        <v>159</v>
      </c>
      <c r="DG52" s="28" t="s">
        <v>160</v>
      </c>
      <c r="DH52" s="5">
        <f t="shared" si="13"/>
        <v>834</v>
      </c>
      <c r="DI52" s="24">
        <v>5.05</v>
      </c>
      <c r="DJ52" s="23">
        <f t="shared" si="14"/>
        <v>4211.7</v>
      </c>
      <c r="DK52" s="23">
        <f t="shared" si="15"/>
        <v>4443.7610000000004</v>
      </c>
      <c r="DL52" s="23">
        <f t="shared" si="16"/>
        <v>49</v>
      </c>
      <c r="DM52" s="23">
        <f t="shared" si="17"/>
        <v>0</v>
      </c>
      <c r="DN52" s="23">
        <f t="shared" si="18"/>
        <v>4260.7</v>
      </c>
      <c r="DO52" s="23">
        <f t="shared" si="19"/>
        <v>1.1500457671274673</v>
      </c>
      <c r="DP52" s="23">
        <f t="shared" si="20"/>
        <v>0</v>
      </c>
      <c r="DQ52" s="10">
        <v>1.2</v>
      </c>
      <c r="DR52" s="23">
        <f t="shared" si="21"/>
        <v>51.128399999999992</v>
      </c>
      <c r="DS52" s="23">
        <f t="shared" si="22"/>
        <v>4.9954232872532645E-2</v>
      </c>
      <c r="DT52" s="23">
        <f t="shared" si="23"/>
        <v>1.4082193066866948</v>
      </c>
      <c r="DU52" s="7">
        <v>1</v>
      </c>
      <c r="DV52" s="6">
        <f t="shared" si="24"/>
        <v>4.2606999999999999</v>
      </c>
      <c r="DW52" s="5">
        <f t="shared" si="56"/>
        <v>5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1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8.5</v>
      </c>
      <c r="EG52" s="55">
        <f t="shared" si="54"/>
        <v>25.5</v>
      </c>
      <c r="EH52" s="55">
        <f t="shared" si="54"/>
        <v>0</v>
      </c>
      <c r="EI52" s="55">
        <f t="shared" si="54"/>
        <v>0</v>
      </c>
      <c r="EJ52" s="55">
        <f t="shared" si="54"/>
        <v>8.8000000000000007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6.2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>
        <f t="shared" si="49"/>
        <v>0.19949773511394842</v>
      </c>
      <c r="FU52" s="4">
        <f t="shared" si="49"/>
        <v>2217.3030612244897</v>
      </c>
      <c r="FV52" s="4" t="str">
        <f t="shared" si="49"/>
        <v/>
      </c>
      <c r="FW52" s="4">
        <f t="shared" si="49"/>
        <v>0</v>
      </c>
      <c r="FX52" s="4">
        <f t="shared" ref="FW52:GL67" si="60">IF(ISERROR(EJ52/DR52*100),"",(EJ52/DR52*100))</f>
        <v>17.211569303948497</v>
      </c>
      <c r="FY52" s="4">
        <f t="shared" si="60"/>
        <v>0</v>
      </c>
      <c r="FZ52" s="4">
        <f t="shared" si="60"/>
        <v>0</v>
      </c>
      <c r="GA52" s="4">
        <f t="shared" si="60"/>
        <v>0</v>
      </c>
      <c r="GB52" s="4">
        <f t="shared" si="60"/>
        <v>0</v>
      </c>
      <c r="GC52" s="4">
        <f t="shared" si="60"/>
        <v>0</v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>
        <f t="shared" si="60"/>
        <v>0</v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>
        <f t="shared" si="60"/>
        <v>0</v>
      </c>
      <c r="GM52" s="4">
        <f t="shared" si="47"/>
        <v>0</v>
      </c>
      <c r="GN52" s="4" t="str">
        <f t="shared" si="47"/>
        <v/>
      </c>
      <c r="GO52" s="4" t="str">
        <f t="shared" si="47"/>
        <v/>
      </c>
      <c r="GP52" s="4">
        <f t="shared" si="47"/>
        <v>0</v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>
        <f t="shared" si="61"/>
        <v>0</v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24"/>
      <c r="C53" s="28" t="s">
        <v>154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82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24"/>
      <c r="DG53" s="28" t="s">
        <v>154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82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22" t="s">
        <v>161</v>
      </c>
      <c r="C54" s="28" t="s">
        <v>162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22" t="s">
        <v>161</v>
      </c>
      <c r="DG54" s="28" t="s">
        <v>162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24"/>
      <c r="C55" s="28" t="s">
        <v>163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24"/>
      <c r="DG55" s="28" t="s">
        <v>163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customHeight="1">
      <c r="A56" s="62">
        <v>30200001</v>
      </c>
      <c r="B56" s="82" t="s">
        <v>164</v>
      </c>
      <c r="C56" s="28" t="s">
        <v>160</v>
      </c>
      <c r="D56" s="5">
        <v>974</v>
      </c>
      <c r="E56" s="22">
        <v>5.0599999999999996</v>
      </c>
      <c r="F56" s="23">
        <f t="shared" si="0"/>
        <v>4928.4399999999996</v>
      </c>
      <c r="G56" s="23">
        <f>+'[1]17'!$K$141</f>
        <v>5013</v>
      </c>
      <c r="H56" s="23">
        <f t="shared" si="1"/>
        <v>0</v>
      </c>
      <c r="I56" s="23">
        <f t="shared" si="2"/>
        <v>0</v>
      </c>
      <c r="J56" s="23">
        <f t="shared" si="3"/>
        <v>4928.4399999999996</v>
      </c>
      <c r="K56" s="23">
        <f t="shared" si="4"/>
        <v>0</v>
      </c>
      <c r="L56" s="23">
        <f t="shared" si="5"/>
        <v>0</v>
      </c>
      <c r="M56" s="10">
        <v>1</v>
      </c>
      <c r="N56" s="23">
        <f t="shared" si="6"/>
        <v>49.284399999999998</v>
      </c>
      <c r="O56" s="23">
        <f t="shared" si="7"/>
        <v>1</v>
      </c>
      <c r="P56" s="23">
        <f t="shared" si="8"/>
        <v>0</v>
      </c>
      <c r="Q56" s="7">
        <v>1</v>
      </c>
      <c r="R56" s="6">
        <f t="shared" si="9"/>
        <v>4.9284399999999993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>
        <f t="shared" si="62"/>
        <v>0</v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>
        <f t="shared" si="58"/>
        <v>0</v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>
        <f t="shared" si="58"/>
        <v>0</v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2" t="s">
        <v>164</v>
      </c>
      <c r="DG56" s="28" t="s">
        <v>160</v>
      </c>
      <c r="DH56" s="5">
        <f t="shared" si="13"/>
        <v>1402</v>
      </c>
      <c r="DI56" s="24">
        <v>5.0599999999999996</v>
      </c>
      <c r="DJ56" s="23">
        <f t="shared" si="14"/>
        <v>7094.12</v>
      </c>
      <c r="DK56" s="23">
        <f t="shared" si="15"/>
        <v>7073.9</v>
      </c>
      <c r="DL56" s="23">
        <f t="shared" si="16"/>
        <v>22.5</v>
      </c>
      <c r="DM56" s="23">
        <f t="shared" si="17"/>
        <v>0</v>
      </c>
      <c r="DN56" s="23">
        <f t="shared" si="18"/>
        <v>7116.62</v>
      </c>
      <c r="DO56" s="23">
        <f t="shared" si="19"/>
        <v>0.31616132377448847</v>
      </c>
      <c r="DP56" s="23">
        <f t="shared" si="20"/>
        <v>0</v>
      </c>
      <c r="DQ56" s="10">
        <v>1</v>
      </c>
      <c r="DR56" s="23">
        <f t="shared" si="21"/>
        <v>71.166200000000003</v>
      </c>
      <c r="DS56" s="23">
        <f t="shared" si="22"/>
        <v>0.68383867622551153</v>
      </c>
      <c r="DT56" s="23">
        <f t="shared" si="23"/>
        <v>0.14051614389977263</v>
      </c>
      <c r="DU56" s="7">
        <v>1</v>
      </c>
      <c r="DV56" s="6">
        <f t="shared" si="24"/>
        <v>7.1166200000000002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1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4</v>
      </c>
      <c r="EG56" s="55">
        <f t="shared" si="54"/>
        <v>12</v>
      </c>
      <c r="EH56" s="55">
        <f t="shared" si="54"/>
        <v>0</v>
      </c>
      <c r="EI56" s="55">
        <f t="shared" si="54"/>
        <v>0</v>
      </c>
      <c r="EJ56" s="55">
        <f t="shared" si="54"/>
        <v>4.7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1.8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>
        <f t="shared" si="63"/>
        <v>5.6206457559909058E-2</v>
      </c>
      <c r="FU56" s="4">
        <f t="shared" si="63"/>
        <v>3795.5306666666665</v>
      </c>
      <c r="FV56" s="4" t="str">
        <f t="shared" si="63"/>
        <v/>
      </c>
      <c r="FW56" s="4">
        <f t="shared" si="60"/>
        <v>0</v>
      </c>
      <c r="FX56" s="4">
        <f t="shared" si="60"/>
        <v>6.6042587632893142</v>
      </c>
      <c r="FY56" s="4">
        <f t="shared" si="60"/>
        <v>0</v>
      </c>
      <c r="FZ56" s="4">
        <f t="shared" si="60"/>
        <v>0</v>
      </c>
      <c r="GA56" s="4">
        <f t="shared" si="60"/>
        <v>0</v>
      </c>
      <c r="GB56" s="4">
        <f t="shared" si="60"/>
        <v>0</v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>
        <f t="shared" si="60"/>
        <v>0</v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>
        <f t="shared" si="60"/>
        <v>0</v>
      </c>
      <c r="GM56" s="4">
        <f t="shared" si="61"/>
        <v>0</v>
      </c>
      <c r="GN56" s="4" t="str">
        <f t="shared" si="61"/>
        <v/>
      </c>
      <c r="GO56" s="4" t="str">
        <f t="shared" si="61"/>
        <v/>
      </c>
      <c r="GP56" s="4">
        <f t="shared" si="61"/>
        <v>0</v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>
        <f t="shared" si="61"/>
        <v>0</v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22" t="s">
        <v>165</v>
      </c>
      <c r="C57" s="28" t="s">
        <v>154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22" t="s">
        <v>165</v>
      </c>
      <c r="DG57" s="28" t="s">
        <v>154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24"/>
      <c r="C58" s="28" t="s">
        <v>160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24"/>
      <c r="DG58" s="28" t="s">
        <v>160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22" t="s">
        <v>166</v>
      </c>
      <c r="C59" s="28" t="s">
        <v>154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22" t="s">
        <v>166</v>
      </c>
      <c r="DG59" s="28" t="s">
        <v>154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24"/>
      <c r="C60" s="28" t="s">
        <v>160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24"/>
      <c r="DG60" s="28" t="s">
        <v>160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22" t="s">
        <v>167</v>
      </c>
      <c r="C61" s="28" t="s">
        <v>128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2"/>
        <v/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22" t="s">
        <v>167</v>
      </c>
      <c r="DG61" s="28" t="s">
        <v>128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23"/>
      <c r="C62" s="28" t="s">
        <v>143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2"/>
        <v/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23"/>
      <c r="DG62" s="28" t="s">
        <v>143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23"/>
      <c r="C63" s="82" t="s">
        <v>120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23"/>
      <c r="DG63" s="82" t="s">
        <v>120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24"/>
      <c r="C64" s="82" t="s">
        <v>168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24"/>
      <c r="DG64" s="82" t="s">
        <v>168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22" t="s">
        <v>169</v>
      </c>
      <c r="C65" s="28" t="s">
        <v>119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22" t="s">
        <v>169</v>
      </c>
      <c r="DG65" s="28" t="s">
        <v>119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24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24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07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42" t="s">
        <v>170</v>
      </c>
      <c r="C67" s="28" t="s">
        <v>128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42" t="s">
        <v>170</v>
      </c>
      <c r="DG67" s="28" t="s">
        <v>128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85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43"/>
      <c r="C68" s="28" t="s">
        <v>146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" si="68">SUM(AB68:BA68)</f>
        <v>0</v>
      </c>
      <c r="I68" s="23">
        <f t="shared" ref="I68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2"/>
        <v/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 t="str">
        <f t="shared" si="62"/>
        <v/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 t="str">
        <f t="shared" si="62"/>
        <v/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94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43"/>
      <c r="DG68" s="28" t="s">
        <v>146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4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0</v>
      </c>
      <c r="FT68" s="4" t="str">
        <f t="shared" si="63"/>
        <v/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 t="str">
        <f t="shared" si="63"/>
        <v/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 t="str">
        <f t="shared" si="63"/>
        <v/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94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44"/>
      <c r="C69" s="28" t="s">
        <v>162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44"/>
      <c r="DG69" s="28" t="s">
        <v>162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customHeight="1">
      <c r="A70" s="62">
        <v>30600002</v>
      </c>
      <c r="B70" s="122" t="s">
        <v>171</v>
      </c>
      <c r="C70" s="39" t="s">
        <v>120</v>
      </c>
      <c r="D70" s="5">
        <v>69</v>
      </c>
      <c r="E70" s="54">
        <v>5.03</v>
      </c>
      <c r="F70" s="23">
        <f t="shared" si="67"/>
        <v>347.07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347.07</v>
      </c>
      <c r="K70" s="23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0.69413999999999998</v>
      </c>
      <c r="O70" s="23">
        <f t="shared" si="74"/>
        <v>0.2</v>
      </c>
      <c r="P70" s="23">
        <f t="shared" si="75"/>
        <v>0</v>
      </c>
      <c r="Q70" s="7">
        <v>0.1</v>
      </c>
      <c r="R70" s="6">
        <f t="shared" si="76"/>
        <v>3.4707000000000002E-2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f t="shared" si="62"/>
        <v>0</v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>
        <f t="shared" si="62"/>
        <v>0</v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>
        <f t="shared" si="62"/>
        <v>0</v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22" t="s">
        <v>171</v>
      </c>
      <c r="DG70" s="39" t="s">
        <v>120</v>
      </c>
      <c r="DH70" s="5">
        <f t="shared" si="78"/>
        <v>139</v>
      </c>
      <c r="DI70" s="40">
        <v>5.03</v>
      </c>
      <c r="DJ70" s="23">
        <f t="shared" si="79"/>
        <v>699.17000000000007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699.17000000000007</v>
      </c>
      <c r="DO70" s="23">
        <f t="shared" si="84"/>
        <v>0</v>
      </c>
      <c r="DP70" s="23" t="str">
        <f t="shared" si="85"/>
        <v/>
      </c>
      <c r="DQ70" s="10">
        <v>0.2</v>
      </c>
      <c r="DR70" s="23">
        <f t="shared" si="86"/>
        <v>1.3983400000000004</v>
      </c>
      <c r="DS70" s="23" t="str">
        <f t="shared" si="87"/>
        <v/>
      </c>
      <c r="DT70" s="23">
        <f t="shared" si="88"/>
        <v>0</v>
      </c>
      <c r="DU70" s="7">
        <v>0.1</v>
      </c>
      <c r="DV70" s="6">
        <f t="shared" si="89"/>
        <v>6.9917000000000021E-2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>
        <f t="shared" si="63"/>
        <v>0</v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>
        <f t="shared" si="63"/>
        <v>0</v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>
        <f t="shared" si="63"/>
        <v>0</v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23"/>
      <c r="C71" s="39" t="s">
        <v>128</v>
      </c>
      <c r="D71" s="5"/>
      <c r="E71" s="54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23"/>
      <c r="DG71" s="39" t="s">
        <v>128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customHeight="1">
      <c r="A72" s="62">
        <v>30600003</v>
      </c>
      <c r="B72" s="123"/>
      <c r="C72" s="39" t="s">
        <v>172</v>
      </c>
      <c r="D72" s="5">
        <v>21</v>
      </c>
      <c r="E72" s="54">
        <v>5.03</v>
      </c>
      <c r="F72" s="23">
        <f t="shared" si="67"/>
        <v>105.63000000000001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105.63000000000001</v>
      </c>
      <c r="K72" s="23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0.21126000000000006</v>
      </c>
      <c r="O72" s="23">
        <f t="shared" si="74"/>
        <v>0.2</v>
      </c>
      <c r="P72" s="23">
        <f t="shared" si="75"/>
        <v>0</v>
      </c>
      <c r="Q72" s="7">
        <v>0.1</v>
      </c>
      <c r="R72" s="6">
        <f t="shared" si="76"/>
        <v>1.0563000000000003E-2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f t="shared" si="62"/>
        <v>0</v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>
        <f t="shared" si="62"/>
        <v>0</v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>
        <f t="shared" si="62"/>
        <v>0</v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23"/>
      <c r="DG72" s="39" t="s">
        <v>172</v>
      </c>
      <c r="DH72" s="5">
        <f t="shared" si="78"/>
        <v>41</v>
      </c>
      <c r="DI72" s="40">
        <v>5.03</v>
      </c>
      <c r="DJ72" s="23">
        <f t="shared" si="79"/>
        <v>206.23000000000002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206.23000000000002</v>
      </c>
      <c r="DO72" s="23">
        <f t="shared" si="84"/>
        <v>0</v>
      </c>
      <c r="DP72" s="23" t="str">
        <f t="shared" si="85"/>
        <v/>
      </c>
      <c r="DQ72" s="10">
        <v>0.2</v>
      </c>
      <c r="DR72" s="23">
        <f t="shared" si="86"/>
        <v>0.4124600000000001</v>
      </c>
      <c r="DS72" s="23" t="str">
        <f t="shared" si="87"/>
        <v/>
      </c>
      <c r="DT72" s="23">
        <f t="shared" si="88"/>
        <v>0</v>
      </c>
      <c r="DU72" s="7">
        <v>0.1</v>
      </c>
      <c r="DV72" s="6">
        <f t="shared" si="89"/>
        <v>2.0623000000000006E-2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>
        <f t="shared" si="63"/>
        <v>0</v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>
        <f t="shared" si="63"/>
        <v>0</v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>
        <f t="shared" si="63"/>
        <v>0</v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customHeight="1">
      <c r="A73" s="62">
        <v>30600001</v>
      </c>
      <c r="B73" s="124"/>
      <c r="C73" s="39" t="s">
        <v>173</v>
      </c>
      <c r="D73" s="5">
        <v>67</v>
      </c>
      <c r="E73" s="54">
        <v>5.03</v>
      </c>
      <c r="F73" s="23">
        <f t="shared" si="67"/>
        <v>337.01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337.01</v>
      </c>
      <c r="K73" s="23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0.67402000000000006</v>
      </c>
      <c r="O73" s="23">
        <f t="shared" si="74"/>
        <v>0.2</v>
      </c>
      <c r="P73" s="23">
        <f t="shared" si="75"/>
        <v>0</v>
      </c>
      <c r="Q73" s="7">
        <v>0.1</v>
      </c>
      <c r="R73" s="6">
        <f t="shared" si="76"/>
        <v>3.3701000000000002E-2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>
        <f t="shared" si="62"/>
        <v>0</v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>
        <f t="shared" si="62"/>
        <v>0</v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>
        <f t="shared" si="62"/>
        <v>0</v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24"/>
      <c r="DG73" s="39" t="s">
        <v>173</v>
      </c>
      <c r="DH73" s="5">
        <f t="shared" si="78"/>
        <v>134</v>
      </c>
      <c r="DI73" s="40">
        <v>5.03</v>
      </c>
      <c r="DJ73" s="23">
        <f t="shared" si="79"/>
        <v>674.02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674.02</v>
      </c>
      <c r="DO73" s="23">
        <f t="shared" si="84"/>
        <v>0</v>
      </c>
      <c r="DP73" s="23" t="str">
        <f t="shared" si="85"/>
        <v/>
      </c>
      <c r="DQ73" s="10">
        <v>0.2</v>
      </c>
      <c r="DR73" s="23">
        <f t="shared" si="86"/>
        <v>1.3480400000000001</v>
      </c>
      <c r="DS73" s="23" t="str">
        <f t="shared" si="87"/>
        <v/>
      </c>
      <c r="DT73" s="23">
        <f t="shared" si="88"/>
        <v>0</v>
      </c>
      <c r="DU73" s="7">
        <v>0.1</v>
      </c>
      <c r="DV73" s="6">
        <f t="shared" si="89"/>
        <v>6.7402000000000004E-2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>
        <f t="shared" si="63"/>
        <v>0</v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>
        <f t="shared" si="63"/>
        <v>0</v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>
        <f t="shared" si="63"/>
        <v>0</v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22" t="s">
        <v>174</v>
      </c>
      <c r="C74" s="39" t="s">
        <v>120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22" t="s">
        <v>174</v>
      </c>
      <c r="DG74" s="39" t="s">
        <v>120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23"/>
      <c r="C75" s="39" t="s">
        <v>128</v>
      </c>
      <c r="D75" s="5"/>
      <c r="E75" s="54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23"/>
      <c r="DG75" s="39" t="s">
        <v>128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11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23"/>
      <c r="C76" s="39" t="s">
        <v>172</v>
      </c>
      <c r="D76" s="5"/>
      <c r="E76" s="54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23"/>
      <c r="DG76" s="39" t="s">
        <v>172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24"/>
      <c r="C77" s="39" t="s">
        <v>173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24"/>
      <c r="DG77" s="39" t="s">
        <v>173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0" t="s">
        <v>175</v>
      </c>
      <c r="C78" s="39" t="s">
        <v>176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0" t="s">
        <v>175</v>
      </c>
      <c r="DG78" s="39" t="s">
        <v>176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customHeight="1">
      <c r="A79" s="62">
        <v>30400001</v>
      </c>
      <c r="B79" s="122" t="s">
        <v>177</v>
      </c>
      <c r="C79" s="82" t="s">
        <v>132</v>
      </c>
      <c r="D79" s="5">
        <v>50</v>
      </c>
      <c r="E79" s="22">
        <v>5.0599999999999996</v>
      </c>
      <c r="F79" s="23">
        <f t="shared" si="67"/>
        <v>252.99999999999997</v>
      </c>
      <c r="G79" s="23"/>
      <c r="H79" s="23">
        <f t="shared" si="93"/>
        <v>0</v>
      </c>
      <c r="I79" s="23">
        <f t="shared" si="94"/>
        <v>0</v>
      </c>
      <c r="J79" s="23">
        <f t="shared" si="70"/>
        <v>252.99999999999997</v>
      </c>
      <c r="K79" s="23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0.7589999999999999</v>
      </c>
      <c r="O79" s="23">
        <f t="shared" si="74"/>
        <v>0.3</v>
      </c>
      <c r="P79" s="23">
        <f t="shared" si="75"/>
        <v>0</v>
      </c>
      <c r="Q79" s="7">
        <v>0.1</v>
      </c>
      <c r="R79" s="6">
        <f t="shared" si="76"/>
        <v>2.5299999999999996E-2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f t="shared" si="62"/>
        <v>0</v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>
        <f t="shared" si="62"/>
        <v>0</v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>
        <f t="shared" si="62"/>
        <v>0</v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22" t="s">
        <v>177</v>
      </c>
      <c r="DG79" s="82" t="s">
        <v>132</v>
      </c>
      <c r="DH79" s="5">
        <f t="shared" si="78"/>
        <v>100</v>
      </c>
      <c r="DI79" s="24">
        <v>5.0599999999999996</v>
      </c>
      <c r="DJ79" s="23">
        <f t="shared" si="79"/>
        <v>505.99999999999994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505.99999999999994</v>
      </c>
      <c r="DO79" s="23">
        <f t="shared" si="84"/>
        <v>0</v>
      </c>
      <c r="DP79" s="23" t="str">
        <f t="shared" si="85"/>
        <v/>
      </c>
      <c r="DQ79" s="10">
        <v>0.3</v>
      </c>
      <c r="DR79" s="23">
        <f t="shared" si="86"/>
        <v>1.5179999999999998</v>
      </c>
      <c r="DS79" s="23" t="str">
        <f t="shared" si="87"/>
        <v/>
      </c>
      <c r="DT79" s="23">
        <f t="shared" si="88"/>
        <v>0</v>
      </c>
      <c r="DU79" s="7">
        <v>0.1</v>
      </c>
      <c r="DV79" s="6">
        <f t="shared" si="89"/>
        <v>5.0599999999999992E-2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>
        <f t="shared" si="63"/>
        <v>0</v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>
        <f t="shared" si="63"/>
        <v>0</v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>
        <f t="shared" si="63"/>
        <v>0</v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customHeight="1">
      <c r="A80" s="62">
        <v>30400002</v>
      </c>
      <c r="B80" s="124"/>
      <c r="C80" s="28" t="s">
        <v>119</v>
      </c>
      <c r="D80" s="5">
        <v>67</v>
      </c>
      <c r="E80" s="22">
        <v>5.0599999999999996</v>
      </c>
      <c r="F80" s="23">
        <f t="shared" si="67"/>
        <v>339.02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339.02</v>
      </c>
      <c r="K80" s="23">
        <f t="shared" si="71"/>
        <v>0</v>
      </c>
      <c r="L80" s="23" t="str">
        <f t="shared" si="72"/>
        <v>0</v>
      </c>
      <c r="M80" s="10">
        <v>0.3</v>
      </c>
      <c r="N80" s="23">
        <f t="shared" si="73"/>
        <v>1.0170599999999999</v>
      </c>
      <c r="O80" s="23">
        <f t="shared" si="74"/>
        <v>0.3</v>
      </c>
      <c r="P80" s="23">
        <f t="shared" si="75"/>
        <v>0</v>
      </c>
      <c r="Q80" s="7">
        <v>0.1</v>
      </c>
      <c r="R80" s="6">
        <f t="shared" si="76"/>
        <v>3.3902000000000002E-2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>
        <f t="shared" si="62"/>
        <v>0</v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>
        <f t="shared" si="62"/>
        <v>0</v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>
        <f t="shared" si="62"/>
        <v>0</v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24"/>
      <c r="DG80" s="28" t="s">
        <v>119</v>
      </c>
      <c r="DH80" s="5">
        <f t="shared" si="78"/>
        <v>135</v>
      </c>
      <c r="DI80" s="24">
        <v>5.0599999999999996</v>
      </c>
      <c r="DJ80" s="23">
        <f t="shared" si="79"/>
        <v>683.09999999999991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683.09999999999991</v>
      </c>
      <c r="DO80" s="23">
        <f t="shared" si="84"/>
        <v>0</v>
      </c>
      <c r="DP80" s="23" t="str">
        <f t="shared" si="85"/>
        <v/>
      </c>
      <c r="DQ80" s="10">
        <v>0.3</v>
      </c>
      <c r="DR80" s="23">
        <f t="shared" si="86"/>
        <v>2.0492999999999997</v>
      </c>
      <c r="DS80" s="23" t="str">
        <f t="shared" si="87"/>
        <v/>
      </c>
      <c r="DT80" s="23">
        <f t="shared" si="88"/>
        <v>0</v>
      </c>
      <c r="DU80" s="7">
        <v>0.1</v>
      </c>
      <c r="DV80" s="6">
        <f t="shared" si="89"/>
        <v>6.8309999999999982E-2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>
        <f t="shared" si="63"/>
        <v>0</v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>
        <f t="shared" si="63"/>
        <v>0</v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>
        <f t="shared" si="63"/>
        <v>0</v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22" t="s">
        <v>178</v>
      </c>
      <c r="C81" s="28" t="s">
        <v>128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22" t="s">
        <v>178</v>
      </c>
      <c r="DG81" s="28" t="s">
        <v>128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customHeight="1">
      <c r="A82" s="62">
        <v>30400006</v>
      </c>
      <c r="B82" s="123"/>
      <c r="C82" s="28" t="s">
        <v>120</v>
      </c>
      <c r="D82" s="5">
        <v>85</v>
      </c>
      <c r="E82" s="22">
        <v>5.07</v>
      </c>
      <c r="F82" s="23">
        <f t="shared" si="67"/>
        <v>430.95000000000005</v>
      </c>
      <c r="G82" s="23"/>
      <c r="H82" s="23">
        <f t="shared" si="93"/>
        <v>0</v>
      </c>
      <c r="I82" s="23">
        <f t="shared" si="94"/>
        <v>0</v>
      </c>
      <c r="J82" s="23">
        <f t="shared" si="70"/>
        <v>430.95000000000005</v>
      </c>
      <c r="K82" s="23">
        <f t="shared" si="71"/>
        <v>0</v>
      </c>
      <c r="L82" s="23" t="str">
        <f t="shared" si="72"/>
        <v>0</v>
      </c>
      <c r="M82" s="10">
        <v>0.3</v>
      </c>
      <c r="N82" s="23">
        <f t="shared" si="73"/>
        <v>1.2928500000000001</v>
      </c>
      <c r="O82" s="23">
        <f t="shared" si="74"/>
        <v>0.3</v>
      </c>
      <c r="P82" s="23">
        <f t="shared" si="75"/>
        <v>0</v>
      </c>
      <c r="Q82" s="7">
        <v>0.1</v>
      </c>
      <c r="R82" s="6">
        <f t="shared" si="76"/>
        <v>4.3095000000000008E-2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f t="shared" si="62"/>
        <v>0</v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>
        <f t="shared" si="62"/>
        <v>0</v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>
        <f t="shared" si="62"/>
        <v>0</v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23"/>
      <c r="DG82" s="28" t="s">
        <v>120</v>
      </c>
      <c r="DH82" s="5">
        <f t="shared" si="78"/>
        <v>169</v>
      </c>
      <c r="DI82" s="24">
        <v>5.07</v>
      </c>
      <c r="DJ82" s="23">
        <f t="shared" si="79"/>
        <v>856.83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856.83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2.5704899999999999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8.5683000000000009E-2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0</v>
      </c>
      <c r="FT82" s="4">
        <f t="shared" si="63"/>
        <v>0</v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>
        <f t="shared" si="63"/>
        <v>0</v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>
        <f t="shared" si="63"/>
        <v>0</v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customHeight="1">
      <c r="A83" s="62">
        <v>30400007</v>
      </c>
      <c r="B83" s="124"/>
      <c r="C83" s="28" t="s">
        <v>143</v>
      </c>
      <c r="D83" s="5">
        <f>231+247</f>
        <v>478</v>
      </c>
      <c r="E83" s="22">
        <v>5.07</v>
      </c>
      <c r="F83" s="23">
        <f t="shared" si="67"/>
        <v>2423.46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2423.46</v>
      </c>
      <c r="K83" s="23">
        <f t="shared" si="71"/>
        <v>0</v>
      </c>
      <c r="L83" s="23" t="str">
        <f t="shared" si="72"/>
        <v>0</v>
      </c>
      <c r="M83" s="10">
        <v>0.3</v>
      </c>
      <c r="N83" s="23">
        <f t="shared" si="73"/>
        <v>7.2703800000000003</v>
      </c>
      <c r="O83" s="23">
        <f t="shared" si="74"/>
        <v>0.3</v>
      </c>
      <c r="P83" s="23">
        <f t="shared" si="75"/>
        <v>0</v>
      </c>
      <c r="Q83" s="7">
        <v>0.1</v>
      </c>
      <c r="R83" s="6">
        <f t="shared" si="76"/>
        <v>0.24234600000000001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>
        <f t="shared" ref="BP83:CE106" si="98">IF(ISERROR(AB83/J83*100),"",(AB83/J83*100))</f>
        <v>0</v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>
        <f t="shared" si="98"/>
        <v>0</v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>
        <f t="shared" si="96"/>
        <v>0</v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24"/>
      <c r="DG83" s="28" t="s">
        <v>143</v>
      </c>
      <c r="DH83" s="5">
        <f t="shared" si="78"/>
        <v>956</v>
      </c>
      <c r="DI83" s="24">
        <v>5.07</v>
      </c>
      <c r="DJ83" s="23">
        <f t="shared" si="79"/>
        <v>4846.92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4846.92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14.540760000000001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0.48469200000000001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>
        <f t="shared" ref="FT83:GI10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22" t="s">
        <v>179</v>
      </c>
      <c r="C84" s="28" t="s">
        <v>173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22" t="s">
        <v>179</v>
      </c>
      <c r="DG84" s="28" t="s">
        <v>173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4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23"/>
      <c r="C85" s="28" t="s">
        <v>128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23"/>
      <c r="DG85" s="28" t="s">
        <v>128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1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0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23"/>
      <c r="C86" s="28" t="s">
        <v>143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23"/>
      <c r="DG86" s="28" t="s">
        <v>143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24"/>
      <c r="C87" s="28" t="s">
        <v>120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24"/>
      <c r="DG87" s="28" t="s">
        <v>120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customHeight="1">
      <c r="A88" s="62">
        <v>30400018</v>
      </c>
      <c r="B88" s="122" t="s">
        <v>180</v>
      </c>
      <c r="C88" s="28" t="s">
        <v>173</v>
      </c>
      <c r="D88" s="5">
        <v>131</v>
      </c>
      <c r="E88" s="22">
        <v>5.05</v>
      </c>
      <c r="F88" s="23">
        <f t="shared" si="67"/>
        <v>661.55</v>
      </c>
      <c r="G88" s="23">
        <f>+'[1]17'!$K$192</f>
        <v>447.67800000000005</v>
      </c>
      <c r="H88" s="23">
        <f t="shared" si="93"/>
        <v>1.5</v>
      </c>
      <c r="I88" s="23">
        <f t="shared" si="94"/>
        <v>0</v>
      </c>
      <c r="J88" s="23">
        <f t="shared" si="70"/>
        <v>663.05</v>
      </c>
      <c r="K88" s="23">
        <f t="shared" si="71"/>
        <v>0.22622728301033107</v>
      </c>
      <c r="L88" s="23">
        <f t="shared" si="72"/>
        <v>0</v>
      </c>
      <c r="M88" s="10">
        <v>0.3</v>
      </c>
      <c r="N88" s="23">
        <f t="shared" si="73"/>
        <v>1.98915</v>
      </c>
      <c r="O88" s="23">
        <f t="shared" si="74"/>
        <v>7.3772716989668918E-2</v>
      </c>
      <c r="P88" s="23">
        <f t="shared" si="75"/>
        <v>0</v>
      </c>
      <c r="Q88" s="7">
        <v>0.1</v>
      </c>
      <c r="R88" s="6">
        <f t="shared" si="76"/>
        <v>6.6304999999999989E-2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>
        <v>1.5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>
        <f t="shared" si="98"/>
        <v>0</v>
      </c>
      <c r="BQ88" s="4">
        <f t="shared" si="98"/>
        <v>0</v>
      </c>
      <c r="BR88" s="4" t="str">
        <f t="shared" si="98"/>
        <v/>
      </c>
      <c r="BS88" s="4">
        <f t="shared" si="98"/>
        <v>0</v>
      </c>
      <c r="BT88" s="4">
        <f t="shared" si="98"/>
        <v>0</v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>
        <f t="shared" si="96"/>
        <v>0</v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>
        <f t="shared" si="53"/>
        <v>0</v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22" t="s">
        <v>180</v>
      </c>
      <c r="DG88" s="28" t="s">
        <v>173</v>
      </c>
      <c r="DH88" s="5">
        <f t="shared" si="78"/>
        <v>131</v>
      </c>
      <c r="DI88" s="24">
        <v>5.05</v>
      </c>
      <c r="DJ88" s="23">
        <f t="shared" si="79"/>
        <v>661.55</v>
      </c>
      <c r="DK88" s="23">
        <f t="shared" si="80"/>
        <v>447.67800000000005</v>
      </c>
      <c r="DL88" s="23">
        <f t="shared" si="81"/>
        <v>1.5</v>
      </c>
      <c r="DM88" s="23">
        <f t="shared" si="82"/>
        <v>0</v>
      </c>
      <c r="DN88" s="23">
        <f t="shared" si="83"/>
        <v>663.05</v>
      </c>
      <c r="DO88" s="23">
        <f t="shared" si="84"/>
        <v>0.22622728301033107</v>
      </c>
      <c r="DP88" s="23">
        <f t="shared" si="85"/>
        <v>0</v>
      </c>
      <c r="DQ88" s="10">
        <v>0.3</v>
      </c>
      <c r="DR88" s="23">
        <f t="shared" si="86"/>
        <v>1.98915</v>
      </c>
      <c r="DS88" s="23">
        <f t="shared" si="87"/>
        <v>7.3772716989668918E-2</v>
      </c>
      <c r="DT88" s="23">
        <f t="shared" si="88"/>
        <v>0</v>
      </c>
      <c r="DU88" s="7">
        <v>0.1</v>
      </c>
      <c r="DV88" s="6">
        <f t="shared" si="89"/>
        <v>6.6304999999999989E-2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1.5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>
        <f t="shared" si="99"/>
        <v>0</v>
      </c>
      <c r="FU88" s="4">
        <f t="shared" si="99"/>
        <v>0</v>
      </c>
      <c r="FV88" s="4" t="str">
        <f t="shared" si="99"/>
        <v/>
      </c>
      <c r="FW88" s="4">
        <f t="shared" si="99"/>
        <v>0</v>
      </c>
      <c r="FX88" s="4">
        <f t="shared" si="99"/>
        <v>0</v>
      </c>
      <c r="FY88" s="4">
        <f t="shared" si="97"/>
        <v>0</v>
      </c>
      <c r="FZ88" s="4" t="str">
        <f t="shared" si="97"/>
        <v/>
      </c>
      <c r="GA88" s="4">
        <f t="shared" si="97"/>
        <v>0</v>
      </c>
      <c r="GB88" s="4">
        <f t="shared" si="97"/>
        <v>0</v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>
        <f t="shared" si="55"/>
        <v>0</v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23"/>
      <c r="C89" s="28" t="s">
        <v>128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23"/>
      <c r="DG89" s="28" t="s">
        <v>128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0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23"/>
      <c r="C90" s="28" t="s">
        <v>143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4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23"/>
      <c r="DG90" s="28" t="s">
        <v>143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4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customHeight="1">
      <c r="A91" s="62">
        <v>30400019</v>
      </c>
      <c r="B91" s="124"/>
      <c r="C91" s="28" t="s">
        <v>120</v>
      </c>
      <c r="D91" s="5">
        <v>115</v>
      </c>
      <c r="E91" s="22">
        <v>5.05</v>
      </c>
      <c r="F91" s="23">
        <f t="shared" si="67"/>
        <v>580.75</v>
      </c>
      <c r="G91" s="23">
        <f>+'[1]17'!$K$193</f>
        <v>673.2</v>
      </c>
      <c r="H91" s="23">
        <f t="shared" si="93"/>
        <v>2</v>
      </c>
      <c r="I91" s="23">
        <f t="shared" si="94"/>
        <v>0</v>
      </c>
      <c r="J91" s="23">
        <f t="shared" si="70"/>
        <v>582.75</v>
      </c>
      <c r="K91" s="23">
        <f t="shared" si="71"/>
        <v>0.34320034320034321</v>
      </c>
      <c r="L91" s="23">
        <f t="shared" si="72"/>
        <v>0</v>
      </c>
      <c r="M91" s="10">
        <v>0.3</v>
      </c>
      <c r="N91" s="23">
        <f t="shared" si="73"/>
        <v>1.7482499999999999</v>
      </c>
      <c r="O91" s="23">
        <f t="shared" si="74"/>
        <v>-4.3200343200343216E-2</v>
      </c>
      <c r="P91" s="23">
        <f t="shared" si="75"/>
        <v>0</v>
      </c>
      <c r="Q91" s="7">
        <v>0.1</v>
      </c>
      <c r="R91" s="6">
        <f t="shared" si="76"/>
        <v>5.8275000000000007E-2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>
        <v>2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>
        <f t="shared" si="98"/>
        <v>0</v>
      </c>
      <c r="BQ91" s="4">
        <f t="shared" si="98"/>
        <v>0</v>
      </c>
      <c r="BR91" s="4" t="str">
        <f t="shared" si="98"/>
        <v/>
      </c>
      <c r="BS91" s="4">
        <f t="shared" si="98"/>
        <v>0</v>
      </c>
      <c r="BT91" s="4">
        <f t="shared" si="98"/>
        <v>0</v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>
        <f t="shared" si="96"/>
        <v>0</v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>
        <f t="shared" si="53"/>
        <v>0</v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24"/>
      <c r="DG91" s="28" t="s">
        <v>120</v>
      </c>
      <c r="DH91" s="5">
        <f t="shared" si="78"/>
        <v>115</v>
      </c>
      <c r="DI91" s="24">
        <v>5.05</v>
      </c>
      <c r="DJ91" s="23">
        <f t="shared" si="79"/>
        <v>580.75</v>
      </c>
      <c r="DK91" s="23">
        <f t="shared" si="80"/>
        <v>673.2</v>
      </c>
      <c r="DL91" s="23">
        <f t="shared" si="81"/>
        <v>2</v>
      </c>
      <c r="DM91" s="23">
        <f t="shared" si="82"/>
        <v>0</v>
      </c>
      <c r="DN91" s="23">
        <f t="shared" si="83"/>
        <v>582.75</v>
      </c>
      <c r="DO91" s="23">
        <f t="shared" si="84"/>
        <v>0.34320034320034321</v>
      </c>
      <c r="DP91" s="23">
        <f t="shared" si="85"/>
        <v>0</v>
      </c>
      <c r="DQ91" s="10">
        <v>0.3</v>
      </c>
      <c r="DR91" s="23">
        <f t="shared" si="86"/>
        <v>1.7482499999999999</v>
      </c>
      <c r="DS91" s="23">
        <f t="shared" si="87"/>
        <v>-4.3200343200343216E-2</v>
      </c>
      <c r="DT91" s="23">
        <f t="shared" si="88"/>
        <v>0</v>
      </c>
      <c r="DU91" s="7">
        <v>0.1</v>
      </c>
      <c r="DV91" s="6">
        <f t="shared" si="89"/>
        <v>5.8275000000000007E-2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2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>
        <f t="shared" si="99"/>
        <v>0</v>
      </c>
      <c r="FU91" s="4">
        <f t="shared" si="99"/>
        <v>0</v>
      </c>
      <c r="FV91" s="4" t="str">
        <f t="shared" si="99"/>
        <v/>
      </c>
      <c r="FW91" s="4">
        <f t="shared" si="99"/>
        <v>0</v>
      </c>
      <c r="FX91" s="4">
        <f t="shared" si="99"/>
        <v>0</v>
      </c>
      <c r="FY91" s="4">
        <f t="shared" si="97"/>
        <v>0</v>
      </c>
      <c r="FZ91" s="4" t="str">
        <f t="shared" si="97"/>
        <v/>
      </c>
      <c r="GA91" s="4">
        <f t="shared" si="97"/>
        <v>0</v>
      </c>
      <c r="GB91" s="4">
        <f t="shared" si="97"/>
        <v>0</v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>
        <f t="shared" si="55"/>
        <v>0</v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122" t="s">
        <v>181</v>
      </c>
      <c r="C92" s="28" t="s">
        <v>119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122" t="s">
        <v>181</v>
      </c>
      <c r="DG92" s="28" t="s">
        <v>119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23"/>
      <c r="C93" s="28" t="s">
        <v>120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23"/>
      <c r="DG93" s="28" t="s">
        <v>120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23"/>
      <c r="C94" s="28" t="s">
        <v>117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0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23"/>
      <c r="DG94" s="28" t="s">
        <v>117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0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2">
        <v>30100028</v>
      </c>
      <c r="B95" s="123"/>
      <c r="C95" s="28" t="s">
        <v>147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23"/>
      <c r="DG95" s="28" t="s">
        <v>147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0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23"/>
      <c r="C96" s="28" t="s">
        <v>126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23"/>
      <c r="DG96" s="28" t="s">
        <v>126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23"/>
      <c r="C97" s="28" t="s">
        <v>182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23"/>
      <c r="DG97" s="28" t="s">
        <v>182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23"/>
      <c r="C98" s="28" t="s">
        <v>143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23"/>
      <c r="DG98" s="28" t="s">
        <v>143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24"/>
      <c r="C99" s="28" t="s">
        <v>128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24"/>
      <c r="DG99" s="28" t="s">
        <v>128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122" t="s">
        <v>183</v>
      </c>
      <c r="C100" s="30" t="s">
        <v>146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122" t="s">
        <v>183</v>
      </c>
      <c r="DG100" s="30" t="s">
        <v>146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23"/>
      <c r="C101" s="28" t="s">
        <v>143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23"/>
      <c r="DG101" s="28" t="s">
        <v>143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23"/>
      <c r="C102" s="30" t="s">
        <v>184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23"/>
      <c r="DG102" s="30" t="s">
        <v>184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24"/>
      <c r="C103" s="30" t="s">
        <v>126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24"/>
      <c r="DG103" s="30" t="s">
        <v>126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122" t="s">
        <v>185</v>
      </c>
      <c r="C104" s="30" t="s">
        <v>148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122" t="s">
        <v>185</v>
      </c>
      <c r="DG104" s="30" t="s">
        <v>148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2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23"/>
      <c r="C105" s="30" t="s">
        <v>186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39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23"/>
      <c r="DG105" s="30" t="s">
        <v>186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39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23"/>
      <c r="C106" s="30" t="s">
        <v>187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23"/>
      <c r="DG106" s="30" t="s">
        <v>187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24"/>
      <c r="C107" s="30" t="s">
        <v>188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38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24"/>
      <c r="DG107" s="30" t="s">
        <v>188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1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29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38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122" t="s">
        <v>189</v>
      </c>
      <c r="C108" s="30" t="s">
        <v>148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122" t="s">
        <v>189</v>
      </c>
      <c r="DG108" s="30" t="s">
        <v>148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23"/>
      <c r="C109" s="30" t="s">
        <v>186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23"/>
      <c r="DG109" s="30" t="s">
        <v>186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23"/>
      <c r="C110" s="30" t="s">
        <v>187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23"/>
      <c r="DG110" s="30" t="s">
        <v>187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24"/>
      <c r="C111" s="30" t="s">
        <v>188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24"/>
      <c r="DG111" s="30" t="s">
        <v>188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27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customHeight="1">
      <c r="A112" s="62">
        <v>30600009</v>
      </c>
      <c r="B112" s="122" t="s">
        <v>190</v>
      </c>
      <c r="C112" s="30" t="s">
        <v>191</v>
      </c>
      <c r="D112" s="5">
        <v>17</v>
      </c>
      <c r="E112" s="22">
        <v>5.05</v>
      </c>
      <c r="F112" s="23">
        <f t="shared" si="67"/>
        <v>85.85</v>
      </c>
      <c r="G112" s="44"/>
      <c r="H112" s="23">
        <f t="shared" si="93"/>
        <v>0</v>
      </c>
      <c r="I112" s="23">
        <f t="shared" si="94"/>
        <v>0</v>
      </c>
      <c r="J112" s="23">
        <f t="shared" si="70"/>
        <v>85.85</v>
      </c>
      <c r="K112" s="23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0.34339999999999998</v>
      </c>
      <c r="O112" s="23">
        <f t="shared" si="74"/>
        <v>0.4</v>
      </c>
      <c r="P112" s="23">
        <f t="shared" si="75"/>
        <v>0</v>
      </c>
      <c r="Q112" s="2">
        <v>0.1</v>
      </c>
      <c r="R112" s="6">
        <f t="shared" si="76"/>
        <v>8.5849999999999989E-3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>
        <f t="shared" si="114"/>
        <v>0</v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>
        <f t="shared" si="114"/>
        <v>0</v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>
        <f t="shared" si="112"/>
        <v>0</v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122" t="s">
        <v>190</v>
      </c>
      <c r="DG112" s="30" t="s">
        <v>191</v>
      </c>
      <c r="DH112" s="5">
        <f t="shared" si="78"/>
        <v>35</v>
      </c>
      <c r="DI112" s="22">
        <v>5.05</v>
      </c>
      <c r="DJ112" s="23">
        <f t="shared" si="79"/>
        <v>176.75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176.75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0.70700000000000007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1.7675E-2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>
        <f t="shared" si="117"/>
        <v>0</v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>
        <f t="shared" si="117"/>
        <v>0</v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>
        <f t="shared" si="113"/>
        <v>0</v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customHeight="1">
      <c r="A113" s="62">
        <v>30600010</v>
      </c>
      <c r="B113" s="124"/>
      <c r="C113" s="30" t="s">
        <v>163</v>
      </c>
      <c r="D113" s="5">
        <v>30</v>
      </c>
      <c r="E113" s="22">
        <v>5.05</v>
      </c>
      <c r="F113" s="23">
        <f t="shared" si="67"/>
        <v>151.5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151.5</v>
      </c>
      <c r="K113" s="23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0.60599999999999998</v>
      </c>
      <c r="O113" s="23">
        <f t="shared" si="74"/>
        <v>0.4</v>
      </c>
      <c r="P113" s="23">
        <f t="shared" si="75"/>
        <v>0</v>
      </c>
      <c r="Q113" s="2">
        <v>0.1</v>
      </c>
      <c r="R113" s="6">
        <f t="shared" si="76"/>
        <v>1.515E-2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f t="shared" si="114"/>
        <v>0</v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>
        <f t="shared" si="114"/>
        <v>0</v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>
        <f t="shared" si="112"/>
        <v>0</v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24"/>
      <c r="DG113" s="30" t="s">
        <v>163</v>
      </c>
      <c r="DH113" s="5">
        <f t="shared" si="78"/>
        <v>59</v>
      </c>
      <c r="DI113" s="22">
        <v>5.05</v>
      </c>
      <c r="DJ113" s="23">
        <f t="shared" si="79"/>
        <v>297.95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297.95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1.1918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2.9795000000000002E-2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>
        <f t="shared" si="117"/>
        <v>0</v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>
        <f t="shared" si="117"/>
        <v>0</v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>
        <f t="shared" si="113"/>
        <v>0</v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customHeight="1">
      <c r="A114" s="62">
        <v>30400026</v>
      </c>
      <c r="B114" s="122" t="s">
        <v>192</v>
      </c>
      <c r="C114" s="30" t="s">
        <v>168</v>
      </c>
      <c r="D114" s="5">
        <v>26</v>
      </c>
      <c r="E114" s="22">
        <v>5.05</v>
      </c>
      <c r="F114" s="23">
        <f t="shared" si="67"/>
        <v>131.29999999999998</v>
      </c>
      <c r="G114" s="44"/>
      <c r="H114" s="23">
        <f t="shared" si="93"/>
        <v>0</v>
      </c>
      <c r="I114" s="23">
        <f t="shared" si="94"/>
        <v>0</v>
      </c>
      <c r="J114" s="23">
        <f t="shared" si="70"/>
        <v>131.29999999999998</v>
      </c>
      <c r="K114" s="23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1.0504</v>
      </c>
      <c r="O114" s="23">
        <f t="shared" si="74"/>
        <v>0.8</v>
      </c>
      <c r="P114" s="23">
        <f t="shared" si="75"/>
        <v>0</v>
      </c>
      <c r="Q114" s="2">
        <v>0.1</v>
      </c>
      <c r="R114" s="6">
        <f t="shared" si="76"/>
        <v>1.3129999999999999E-2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f t="shared" si="114"/>
        <v>0</v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>
        <f t="shared" si="114"/>
        <v>0</v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>
        <f t="shared" si="112"/>
        <v>0</v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122" t="s">
        <v>192</v>
      </c>
      <c r="DG114" s="30" t="s">
        <v>168</v>
      </c>
      <c r="DH114" s="5">
        <f t="shared" si="78"/>
        <v>52</v>
      </c>
      <c r="DI114" s="22">
        <v>5.05</v>
      </c>
      <c r="DJ114" s="23">
        <f t="shared" si="79"/>
        <v>262.59999999999997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262.59999999999997</v>
      </c>
      <c r="DO114" s="23">
        <f t="shared" si="84"/>
        <v>0</v>
      </c>
      <c r="DP114" s="23" t="str">
        <f t="shared" si="85"/>
        <v/>
      </c>
      <c r="DQ114" s="3">
        <v>0.8</v>
      </c>
      <c r="DR114" s="23">
        <f t="shared" si="86"/>
        <v>2.1008</v>
      </c>
      <c r="DS114" s="23" t="str">
        <f t="shared" si="87"/>
        <v/>
      </c>
      <c r="DT114" s="23">
        <f t="shared" si="88"/>
        <v>0</v>
      </c>
      <c r="DU114" s="2">
        <v>0.1</v>
      </c>
      <c r="DV114" s="6">
        <f t="shared" si="89"/>
        <v>2.6259999999999999E-2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>
        <f t="shared" si="117"/>
        <v>0</v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>
        <f t="shared" si="117"/>
        <v>0</v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>
        <f t="shared" si="113"/>
        <v>0</v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2">
        <v>30400027</v>
      </c>
      <c r="B115" s="123"/>
      <c r="C115" s="30" t="s">
        <v>134</v>
      </c>
      <c r="D115" s="5"/>
      <c r="E115" s="22">
        <v>5.05</v>
      </c>
      <c r="F115" s="23">
        <f t="shared" si="67"/>
        <v>0</v>
      </c>
      <c r="G115" s="44"/>
      <c r="H115" s="23">
        <f t="shared" si="93"/>
        <v>0</v>
      </c>
      <c r="I115" s="23">
        <f t="shared" si="94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23"/>
      <c r="DG115" s="30" t="s">
        <v>134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 t="str">
        <f t="shared" si="117"/>
        <v/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 t="str">
        <f t="shared" si="117"/>
        <v/>
      </c>
      <c r="FY115" s="4" t="str">
        <f t="shared" si="117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2">
        <v>30400028</v>
      </c>
      <c r="B116" s="124"/>
      <c r="C116" s="30" t="s">
        <v>193</v>
      </c>
      <c r="D116" s="5"/>
      <c r="E116" s="22">
        <v>5.05</v>
      </c>
      <c r="F116" s="23">
        <f t="shared" si="67"/>
        <v>0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24"/>
      <c r="DG116" s="30" t="s">
        <v>193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 t="str">
        <f t="shared" si="117"/>
        <v/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 t="str">
        <f t="shared" si="117"/>
        <v/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2">
        <v>30400004</v>
      </c>
      <c r="B117" s="122" t="s">
        <v>194</v>
      </c>
      <c r="C117" s="30" t="s">
        <v>168</v>
      </c>
      <c r="D117" s="5"/>
      <c r="E117" s="22">
        <v>5.03</v>
      </c>
      <c r="F117" s="23">
        <f t="shared" si="67"/>
        <v>0</v>
      </c>
      <c r="G117" s="44"/>
      <c r="H117" s="23">
        <f t="shared" si="93"/>
        <v>0</v>
      </c>
      <c r="I117" s="23">
        <f t="shared" si="94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122" t="s">
        <v>194</v>
      </c>
      <c r="DG117" s="30" t="s">
        <v>168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 t="str">
        <f t="shared" si="117"/>
        <v/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 t="str">
        <f t="shared" si="117"/>
        <v/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 t="str">
        <f t="shared" si="113"/>
        <v/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2">
        <v>30400003</v>
      </c>
      <c r="B118" s="123"/>
      <c r="C118" s="30" t="s">
        <v>146</v>
      </c>
      <c r="D118" s="5"/>
      <c r="E118" s="22">
        <v>5.03</v>
      </c>
      <c r="F118" s="23">
        <f t="shared" si="67"/>
        <v>0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23"/>
      <c r="DG118" s="30" t="s">
        <v>146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 t="str">
        <f t="shared" si="117"/>
        <v/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 t="str">
        <f t="shared" si="117"/>
        <v/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2">
        <v>30400005</v>
      </c>
      <c r="B119" s="124"/>
      <c r="C119" s="30" t="s">
        <v>193</v>
      </c>
      <c r="D119" s="5"/>
      <c r="E119" s="22">
        <v>5.03</v>
      </c>
      <c r="F119" s="23">
        <f t="shared" si="67"/>
        <v>0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24"/>
      <c r="DG119" s="30" t="s">
        <v>193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 t="str">
        <f t="shared" si="117"/>
        <v/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 t="str">
        <f t="shared" si="117"/>
        <v/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 t="str">
        <f t="shared" si="113"/>
        <v/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122" t="s">
        <v>195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45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122" t="s">
        <v>195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45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23"/>
      <c r="C121" s="30" t="s">
        <v>196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23"/>
      <c r="DG121" s="30" t="s">
        <v>196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24"/>
      <c r="C122" s="30" t="s">
        <v>125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24"/>
      <c r="DG122" s="30" t="s">
        <v>125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122" t="s">
        <v>197</v>
      </c>
      <c r="C123" s="30" t="s">
        <v>152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122" t="s">
        <v>197</v>
      </c>
      <c r="DG123" s="30" t="s">
        <v>152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23"/>
      <c r="C124" s="30" t="s">
        <v>126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23"/>
      <c r="DG124" s="30" t="s">
        <v>126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23"/>
      <c r="C125" s="30" t="s">
        <v>168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23"/>
      <c r="DG125" s="30" t="s">
        <v>168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24"/>
      <c r="C126" s="30" t="s">
        <v>198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24"/>
      <c r="DG126" s="30" t="s">
        <v>198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122" t="s">
        <v>199</v>
      </c>
      <c r="C127" s="30" t="s">
        <v>200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122" t="s">
        <v>199</v>
      </c>
      <c r="DG127" s="30" t="s">
        <v>200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51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23"/>
      <c r="C128" s="30" t="s">
        <v>201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23"/>
      <c r="DG128" s="30" t="s">
        <v>201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46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23"/>
      <c r="C129" s="30" t="s">
        <v>135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23"/>
      <c r="DG129" s="30" t="s">
        <v>135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51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24"/>
      <c r="C130" s="30" t="s">
        <v>198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24"/>
      <c r="DG130" s="30" t="s">
        <v>198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122" t="s">
        <v>202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122" t="s">
        <v>202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1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23"/>
      <c r="C132" s="30" t="s">
        <v>196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23"/>
      <c r="DG132" s="30" t="s">
        <v>196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1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24"/>
      <c r="C133" s="30" t="s">
        <v>125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24"/>
      <c r="DG133" s="30" t="s">
        <v>125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122" t="s">
        <v>203</v>
      </c>
      <c r="C134" s="30" t="s">
        <v>146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122" t="s">
        <v>203</v>
      </c>
      <c r="DG134" s="30" t="s">
        <v>146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24"/>
      <c r="C135" s="30" t="s">
        <v>126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24"/>
      <c r="DG135" s="30" t="s">
        <v>126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122" t="s">
        <v>204</v>
      </c>
      <c r="C136" s="30" t="s">
        <v>125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122" t="s">
        <v>204</v>
      </c>
      <c r="DG136" s="30" t="s">
        <v>125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23"/>
      <c r="C137" s="30" t="s">
        <v>114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23"/>
      <c r="DG137" s="30" t="s">
        <v>114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23"/>
      <c r="C138" s="30" t="s">
        <v>146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1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23"/>
      <c r="DG138" s="30" t="s">
        <v>146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2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24"/>
      <c r="C139" s="30" t="s">
        <v>205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1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51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24"/>
      <c r="DG139" s="30" t="s">
        <v>205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2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52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customHeight="1">
      <c r="A140" s="62">
        <v>30700017</v>
      </c>
      <c r="B140" s="31" t="s">
        <v>206</v>
      </c>
      <c r="C140" s="31" t="s">
        <v>207</v>
      </c>
      <c r="D140" s="5">
        <v>86</v>
      </c>
      <c r="E140" s="22">
        <v>4.8</v>
      </c>
      <c r="F140" s="23">
        <f t="shared" si="126"/>
        <v>412.8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412.8</v>
      </c>
      <c r="K140" s="23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0.8256</v>
      </c>
      <c r="O140" s="23">
        <f t="shared" si="131"/>
        <v>0.2</v>
      </c>
      <c r="P140" s="23">
        <f t="shared" si="132"/>
        <v>0</v>
      </c>
      <c r="Q140" s="7">
        <v>0.1</v>
      </c>
      <c r="R140" s="6">
        <f t="shared" si="133"/>
        <v>4.1280000000000004E-2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51"/>
        <v>0</v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>
        <f t="shared" si="149"/>
        <v>0</v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>
        <f t="shared" si="149"/>
        <v>0</v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206</v>
      </c>
      <c r="DG140" s="31" t="s">
        <v>207</v>
      </c>
      <c r="DH140" s="5">
        <f t="shared" si="134"/>
        <v>172</v>
      </c>
      <c r="DI140" s="24">
        <v>4.8</v>
      </c>
      <c r="DJ140" s="23">
        <f t="shared" si="135"/>
        <v>825.6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825.6</v>
      </c>
      <c r="DO140" s="23">
        <f t="shared" si="140"/>
        <v>0</v>
      </c>
      <c r="DP140" s="23" t="str">
        <f t="shared" si="141"/>
        <v/>
      </c>
      <c r="DQ140" s="3">
        <v>0.2</v>
      </c>
      <c r="DR140" s="23">
        <f t="shared" si="142"/>
        <v>1.6512</v>
      </c>
      <c r="DS140" s="23" t="str">
        <f t="shared" si="143"/>
        <v/>
      </c>
      <c r="DT140" s="23">
        <f t="shared" si="144"/>
        <v>0</v>
      </c>
      <c r="DU140" s="7">
        <v>0.1</v>
      </c>
      <c r="DV140" s="6">
        <f t="shared" si="145"/>
        <v>8.2560000000000008E-2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>
        <f t="shared" si="153"/>
        <v>0</v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>
        <f t="shared" si="150"/>
        <v>0</v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>
        <f t="shared" si="150"/>
        <v>0</v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2">
        <v>30700016</v>
      </c>
      <c r="B141" s="31" t="s">
        <v>208</v>
      </c>
      <c r="C141" s="31" t="s">
        <v>209</v>
      </c>
      <c r="D141" s="5"/>
      <c r="E141" s="22">
        <v>7.69</v>
      </c>
      <c r="F141" s="23">
        <f t="shared" si="126"/>
        <v>0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0</v>
      </c>
      <c r="K141" s="23" t="str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</v>
      </c>
      <c r="O141" s="23">
        <f t="shared" si="131"/>
        <v>0.2</v>
      </c>
      <c r="P141" s="23" t="str">
        <f t="shared" si="132"/>
        <v/>
      </c>
      <c r="Q141" s="7">
        <v>0.1</v>
      </c>
      <c r="R141" s="6">
        <f t="shared" si="133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1"/>
        <v/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 t="str">
        <f t="shared" si="149"/>
        <v/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 t="str">
        <f t="shared" si="149"/>
        <v/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208</v>
      </c>
      <c r="DG141" s="31" t="s">
        <v>209</v>
      </c>
      <c r="DH141" s="5">
        <f t="shared" si="134"/>
        <v>0</v>
      </c>
      <c r="DI141" s="24">
        <v>7.69</v>
      </c>
      <c r="DJ141" s="23">
        <f t="shared" si="135"/>
        <v>0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0</v>
      </c>
      <c r="DO141" s="23" t="str">
        <f t="shared" si="140"/>
        <v/>
      </c>
      <c r="DP141" s="23" t="str">
        <f t="shared" si="141"/>
        <v/>
      </c>
      <c r="DQ141" s="3">
        <v>0.2</v>
      </c>
      <c r="DR141" s="23">
        <f t="shared" si="142"/>
        <v>0</v>
      </c>
      <c r="DS141" s="23" t="str">
        <f t="shared" si="143"/>
        <v/>
      </c>
      <c r="DT141" s="23" t="str">
        <f t="shared" si="144"/>
        <v/>
      </c>
      <c r="DU141" s="7">
        <v>0.1</v>
      </c>
      <c r="DV141" s="6">
        <f t="shared" si="145"/>
        <v>0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 t="str">
        <f t="shared" si="153"/>
        <v/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 t="str">
        <f t="shared" si="150"/>
        <v/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 t="str">
        <f t="shared" si="150"/>
        <v/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customHeight="1">
      <c r="A142" s="62">
        <v>30700014</v>
      </c>
      <c r="B142" s="31" t="s">
        <v>210</v>
      </c>
      <c r="C142" s="31" t="s">
        <v>211</v>
      </c>
      <c r="D142" s="5">
        <v>80</v>
      </c>
      <c r="E142" s="22">
        <v>6.4</v>
      </c>
      <c r="F142" s="23">
        <f t="shared" si="126"/>
        <v>512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512</v>
      </c>
      <c r="K142" s="23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1.024</v>
      </c>
      <c r="O142" s="23">
        <f t="shared" si="131"/>
        <v>0.2</v>
      </c>
      <c r="P142" s="23">
        <f t="shared" si="132"/>
        <v>0</v>
      </c>
      <c r="Q142" s="7">
        <v>0.1</v>
      </c>
      <c r="R142" s="6">
        <f t="shared" si="133"/>
        <v>5.1200000000000002E-2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51"/>
        <v>0</v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>
        <f t="shared" si="149"/>
        <v>0</v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>
        <f t="shared" si="149"/>
        <v>0</v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210</v>
      </c>
      <c r="DG142" s="31" t="s">
        <v>211</v>
      </c>
      <c r="DH142" s="5">
        <f t="shared" si="134"/>
        <v>160</v>
      </c>
      <c r="DI142" s="24">
        <v>6.4</v>
      </c>
      <c r="DJ142" s="23">
        <f t="shared" si="135"/>
        <v>1024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1024</v>
      </c>
      <c r="DO142" s="23">
        <f t="shared" si="140"/>
        <v>0</v>
      </c>
      <c r="DP142" s="23" t="str">
        <f t="shared" si="141"/>
        <v/>
      </c>
      <c r="DQ142" s="3">
        <v>0.2</v>
      </c>
      <c r="DR142" s="23">
        <f t="shared" si="142"/>
        <v>2.048</v>
      </c>
      <c r="DS142" s="23" t="str">
        <f t="shared" si="143"/>
        <v/>
      </c>
      <c r="DT142" s="23">
        <f t="shared" si="144"/>
        <v>0</v>
      </c>
      <c r="DU142" s="7">
        <v>0.1</v>
      </c>
      <c r="DV142" s="6">
        <f t="shared" si="145"/>
        <v>0.1024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>
        <f t="shared" si="153"/>
        <v>0</v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>
        <f t="shared" si="150"/>
        <v>0</v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>
        <f t="shared" si="150"/>
        <v>0</v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customHeight="1">
      <c r="A143" s="62">
        <v>30700013</v>
      </c>
      <c r="B143" s="31" t="s">
        <v>212</v>
      </c>
      <c r="C143" s="31" t="s">
        <v>213</v>
      </c>
      <c r="D143" s="5">
        <v>56</v>
      </c>
      <c r="E143" s="22">
        <v>3.5</v>
      </c>
      <c r="F143" s="23">
        <f t="shared" si="126"/>
        <v>196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196</v>
      </c>
      <c r="K143" s="23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0.39200000000000002</v>
      </c>
      <c r="O143" s="23">
        <f t="shared" si="131"/>
        <v>0.2</v>
      </c>
      <c r="P143" s="23">
        <f t="shared" si="132"/>
        <v>0</v>
      </c>
      <c r="Q143" s="7">
        <v>0.1</v>
      </c>
      <c r="R143" s="6">
        <f t="shared" si="133"/>
        <v>1.9600000000000003E-2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>
        <f t="shared" si="151"/>
        <v>0</v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>
        <f t="shared" si="149"/>
        <v>0</v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>
        <f t="shared" si="149"/>
        <v>0</v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212</v>
      </c>
      <c r="DG143" s="31" t="s">
        <v>213</v>
      </c>
      <c r="DH143" s="5">
        <f t="shared" si="134"/>
        <v>112</v>
      </c>
      <c r="DI143" s="24">
        <v>3.5</v>
      </c>
      <c r="DJ143" s="23">
        <f t="shared" si="135"/>
        <v>392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392</v>
      </c>
      <c r="DO143" s="23">
        <f t="shared" si="140"/>
        <v>0</v>
      </c>
      <c r="DP143" s="23" t="str">
        <f t="shared" si="141"/>
        <v/>
      </c>
      <c r="DQ143" s="3">
        <v>0.2</v>
      </c>
      <c r="DR143" s="23">
        <f t="shared" si="142"/>
        <v>0.78400000000000003</v>
      </c>
      <c r="DS143" s="23" t="str">
        <f t="shared" si="143"/>
        <v/>
      </c>
      <c r="DT143" s="23">
        <f t="shared" si="144"/>
        <v>0</v>
      </c>
      <c r="DU143" s="7">
        <v>0.1</v>
      </c>
      <c r="DV143" s="6">
        <f t="shared" si="145"/>
        <v>3.9200000000000006E-2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>
        <f t="shared" si="153"/>
        <v>0</v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>
        <f t="shared" si="150"/>
        <v>0</v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>
        <f t="shared" si="150"/>
        <v>0</v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214</v>
      </c>
      <c r="C144" s="31" t="s">
        <v>215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214</v>
      </c>
      <c r="DG144" s="31" t="s">
        <v>215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216</v>
      </c>
      <c r="C145" s="31" t="s">
        <v>215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51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216</v>
      </c>
      <c r="DG145" s="31" t="s">
        <v>215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52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217</v>
      </c>
      <c r="C146" s="31" t="s">
        <v>215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217</v>
      </c>
      <c r="DG146" s="31" t="s">
        <v>215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51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218</v>
      </c>
      <c r="C147" s="31" t="s">
        <v>219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218</v>
      </c>
      <c r="DG147" s="31" t="s">
        <v>219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customHeight="1">
      <c r="A148" s="70">
        <v>30601015</v>
      </c>
      <c r="B148" s="31" t="s">
        <v>220</v>
      </c>
      <c r="C148" s="31" t="s">
        <v>221</v>
      </c>
      <c r="D148" s="5">
        <v>5</v>
      </c>
      <c r="E148" s="22">
        <v>5.976</v>
      </c>
      <c r="F148" s="23">
        <f t="shared" si="126"/>
        <v>29.88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29.88</v>
      </c>
      <c r="K148" s="23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2.988E-2</v>
      </c>
      <c r="O148" s="23">
        <f t="shared" si="131"/>
        <v>0.1</v>
      </c>
      <c r="P148" s="23">
        <f t="shared" si="132"/>
        <v>0</v>
      </c>
      <c r="Q148" s="7">
        <v>0.1</v>
      </c>
      <c r="R148" s="6">
        <f t="shared" si="133"/>
        <v>2.9880000000000002E-3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f t="shared" si="151"/>
        <v>0</v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>
        <f t="shared" si="149"/>
        <v>0</v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>
        <f t="shared" si="149"/>
        <v>0</v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220</v>
      </c>
      <c r="DG148" s="31" t="s">
        <v>221</v>
      </c>
      <c r="DH148" s="5">
        <f t="shared" si="134"/>
        <v>11</v>
      </c>
      <c r="DI148" s="24">
        <v>5.976</v>
      </c>
      <c r="DJ148" s="23">
        <f t="shared" si="135"/>
        <v>65.736000000000004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65.736000000000004</v>
      </c>
      <c r="DO148" s="23">
        <f t="shared" si="140"/>
        <v>0</v>
      </c>
      <c r="DP148" s="23" t="str">
        <f t="shared" si="141"/>
        <v/>
      </c>
      <c r="DQ148" s="3">
        <v>0.1</v>
      </c>
      <c r="DR148" s="23">
        <f t="shared" si="142"/>
        <v>6.5736000000000003E-2</v>
      </c>
      <c r="DS148" s="23" t="str">
        <f t="shared" si="143"/>
        <v/>
      </c>
      <c r="DT148" s="23">
        <f t="shared" si="144"/>
        <v>0</v>
      </c>
      <c r="DU148" s="7">
        <v>0.1</v>
      </c>
      <c r="DV148" s="6">
        <f t="shared" si="145"/>
        <v>6.5736000000000006E-3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>
        <f t="shared" si="153"/>
        <v>0</v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>
        <f t="shared" si="150"/>
        <v>0</v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>
        <f t="shared" si="150"/>
        <v>0</v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customHeight="1">
      <c r="A149" s="70">
        <v>30101066</v>
      </c>
      <c r="B149" s="31" t="s">
        <v>222</v>
      </c>
      <c r="C149" s="31" t="s">
        <v>221</v>
      </c>
      <c r="D149" s="5">
        <f>3+5</f>
        <v>8</v>
      </c>
      <c r="E149" s="22">
        <v>5.976</v>
      </c>
      <c r="F149" s="23">
        <f t="shared" si="126"/>
        <v>47.808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47.808</v>
      </c>
      <c r="K149" s="23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4.7808000000000003E-2</v>
      </c>
      <c r="O149" s="23">
        <f t="shared" si="131"/>
        <v>0.1</v>
      </c>
      <c r="P149" s="23">
        <f t="shared" si="132"/>
        <v>0</v>
      </c>
      <c r="Q149" s="7">
        <v>0.1</v>
      </c>
      <c r="R149" s="6">
        <f t="shared" si="133"/>
        <v>4.7808E-3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>
        <f t="shared" si="151"/>
        <v>0</v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>
        <f t="shared" si="149"/>
        <v>0</v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>
        <f t="shared" si="149"/>
        <v>0</v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222</v>
      </c>
      <c r="DG149" s="31" t="s">
        <v>221</v>
      </c>
      <c r="DH149" s="5">
        <f t="shared" si="134"/>
        <v>16</v>
      </c>
      <c r="DI149" s="24">
        <v>5.976</v>
      </c>
      <c r="DJ149" s="23">
        <f t="shared" si="135"/>
        <v>95.616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95.616</v>
      </c>
      <c r="DO149" s="23">
        <f t="shared" si="140"/>
        <v>0</v>
      </c>
      <c r="DP149" s="23" t="str">
        <f t="shared" si="141"/>
        <v/>
      </c>
      <c r="DQ149" s="3">
        <v>0.1</v>
      </c>
      <c r="DR149" s="23">
        <f t="shared" si="142"/>
        <v>9.5616000000000007E-2</v>
      </c>
      <c r="DS149" s="23" t="str">
        <f t="shared" si="143"/>
        <v/>
      </c>
      <c r="DT149" s="23">
        <f t="shared" si="144"/>
        <v>0</v>
      </c>
      <c r="DU149" s="7">
        <v>0.1</v>
      </c>
      <c r="DV149" s="6">
        <f t="shared" si="145"/>
        <v>9.5616E-3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>
        <f t="shared" si="153"/>
        <v>0</v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>
        <f t="shared" si="150"/>
        <v>0</v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>
        <f t="shared" si="150"/>
        <v>0</v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81" t="s">
        <v>223</v>
      </c>
      <c r="C150" s="30" t="s">
        <v>224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81" t="s">
        <v>223</v>
      </c>
      <c r="DG150" s="30" t="s">
        <v>224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81" t="s">
        <v>225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81" t="s">
        <v>225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4172</v>
      </c>
      <c r="E152" s="44"/>
      <c r="F152" s="45">
        <f>SUM(F4:F151)</f>
        <v>21076.027999999998</v>
      </c>
      <c r="G152" s="45">
        <f t="shared" ref="G152:J152" si="158">SUM(G4:G151)</f>
        <v>17093.707600000002</v>
      </c>
      <c r="H152" s="45">
        <f t="shared" si="158"/>
        <v>62.3</v>
      </c>
      <c r="I152" s="45">
        <f t="shared" si="158"/>
        <v>0</v>
      </c>
      <c r="J152" s="45">
        <f t="shared" si="158"/>
        <v>21138.327999999998</v>
      </c>
      <c r="K152" s="45">
        <f>IF(ISERROR(H152/J152*100),"0",(H152/J152*100))</f>
        <v>0.29472529710013018</v>
      </c>
      <c r="L152" s="45">
        <f>IF(ISERROR(I152/G152*100),"0",(I152/G152*100))</f>
        <v>0</v>
      </c>
      <c r="M152" s="46">
        <f>IF(ISERROR(N152/J152*100),"",(N152/J152*100))</f>
        <v>0.68152759291084886</v>
      </c>
      <c r="N152" s="45">
        <f>SUM(N4:N151)</f>
        <v>144.06353799999997</v>
      </c>
      <c r="O152" s="45">
        <f>IF(ISERROR(M152-K152-L152),"0",(M152-K152-L152))</f>
        <v>0.38680229581071868</v>
      </c>
      <c r="P152" s="45">
        <f>(S152+T152+U152+V152+W152+X152+Y152+Z152+AA152)/J152*1000</f>
        <v>0.28384458789739669</v>
      </c>
      <c r="Q152" s="47">
        <f>IF(ISERROR(R152/J152*1000),"",(R152/J152*1000))</f>
        <v>0.57635314391942449</v>
      </c>
      <c r="R152" s="45">
        <f>SUM(R4:R151)</f>
        <v>12.1831418</v>
      </c>
      <c r="S152" s="45">
        <f t="shared" ref="S152:BO152" si="159">SUM(S4:S151)</f>
        <v>5</v>
      </c>
      <c r="T152" s="45">
        <f t="shared" si="159"/>
        <v>0</v>
      </c>
      <c r="U152" s="45">
        <f t="shared" si="159"/>
        <v>0</v>
      </c>
      <c r="V152" s="45">
        <f t="shared" si="159"/>
        <v>0</v>
      </c>
      <c r="W152" s="45">
        <f t="shared" si="159"/>
        <v>1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0</v>
      </c>
      <c r="AB152" s="45">
        <f t="shared" si="159"/>
        <v>8.3000000000000007</v>
      </c>
      <c r="AC152" s="45">
        <f t="shared" si="159"/>
        <v>30.9</v>
      </c>
      <c r="AD152" s="45">
        <f t="shared" si="159"/>
        <v>0</v>
      </c>
      <c r="AE152" s="45">
        <f t="shared" si="159"/>
        <v>0</v>
      </c>
      <c r="AF152" s="45">
        <f t="shared" si="159"/>
        <v>8.9</v>
      </c>
      <c r="AG152" s="45">
        <f t="shared" si="159"/>
        <v>0</v>
      </c>
      <c r="AH152" s="45">
        <f t="shared" si="159"/>
        <v>0</v>
      </c>
      <c r="AI152" s="45">
        <f t="shared" si="159"/>
        <v>0</v>
      </c>
      <c r="AJ152" s="45">
        <f t="shared" si="159"/>
        <v>6.5</v>
      </c>
      <c r="AK152" s="45">
        <f t="shared" si="159"/>
        <v>0</v>
      </c>
      <c r="AL152" s="45">
        <f t="shared" si="159"/>
        <v>0</v>
      </c>
      <c r="AM152" s="45">
        <f t="shared" si="159"/>
        <v>4.2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3.5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0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0</v>
      </c>
      <c r="BC152" s="45">
        <f t="shared" si="159"/>
        <v>0</v>
      </c>
      <c r="BD152" s="45">
        <f t="shared" si="159"/>
        <v>0</v>
      </c>
      <c r="BE152" s="45">
        <f t="shared" si="159"/>
        <v>0</v>
      </c>
      <c r="BF152" s="45">
        <f t="shared" si="159"/>
        <v>0</v>
      </c>
      <c r="BG152" s="45">
        <f t="shared" si="159"/>
        <v>0</v>
      </c>
      <c r="BH152" s="45">
        <f t="shared" si="159"/>
        <v>0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0</v>
      </c>
      <c r="BM152" s="45">
        <f t="shared" si="159"/>
        <v>0</v>
      </c>
      <c r="BN152" s="45">
        <f t="shared" si="159"/>
        <v>0</v>
      </c>
      <c r="BO152" s="45">
        <f t="shared" si="159"/>
        <v>0</v>
      </c>
      <c r="BP152" s="48">
        <f>IF(ISERROR(AB152/$J$152*100),"",(AB152/$J$152*100))</f>
        <v>3.9265167992473204E-2</v>
      </c>
      <c r="BQ152" s="48">
        <f t="shared" ref="BQ152:CO152" si="160">IF(ISERROR(AC152/$J$152*100),"",(AC152/$J$152*100))</f>
        <v>0.14617996276715925</v>
      </c>
      <c r="BR152" s="48">
        <f t="shared" si="160"/>
        <v>0</v>
      </c>
      <c r="BS152" s="48">
        <f t="shared" si="160"/>
        <v>0</v>
      </c>
      <c r="BT152" s="48">
        <f t="shared" si="160"/>
        <v>4.2103613871447169E-2</v>
      </c>
      <c r="BU152" s="48">
        <f t="shared" si="160"/>
        <v>0</v>
      </c>
      <c r="BV152" s="48">
        <f t="shared" si="160"/>
        <v>0</v>
      </c>
      <c r="BW152" s="48">
        <f t="shared" si="160"/>
        <v>0</v>
      </c>
      <c r="BX152" s="48">
        <f t="shared" si="160"/>
        <v>3.0749830355551306E-2</v>
      </c>
      <c r="BY152" s="48">
        <f t="shared" si="160"/>
        <v>0</v>
      </c>
      <c r="BZ152" s="48">
        <f t="shared" si="160"/>
        <v>0</v>
      </c>
      <c r="CA152" s="48">
        <f t="shared" si="160"/>
        <v>1.9869121152817765E-2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1.6557600960681471E-2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0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0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0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0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0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0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</v>
      </c>
      <c r="DE152" s="32" t="s">
        <v>17</v>
      </c>
      <c r="DF152" s="32"/>
      <c r="DG152" s="33"/>
      <c r="DH152" s="41">
        <f>SUM(DH4:DH151)</f>
        <v>6325</v>
      </c>
      <c r="DI152" s="41"/>
      <c r="DJ152" s="41">
        <f>SUM(DJ4:DJ151)</f>
        <v>31967.201999999994</v>
      </c>
      <c r="DK152" s="41">
        <f>SUM(DK4:DK151)</f>
        <v>21535.3086</v>
      </c>
      <c r="DL152" s="41">
        <f t="shared" ref="DL152:DN152" si="175">SUM(DL4:DL151)</f>
        <v>102.9</v>
      </c>
      <c r="DM152" s="41">
        <f t="shared" si="175"/>
        <v>0</v>
      </c>
      <c r="DN152" s="41">
        <f t="shared" si="175"/>
        <v>32070.101999999995</v>
      </c>
      <c r="DO152" s="41">
        <f>IF(ISERROR(DL152/DN152*100),"",(DL152/DN152*100))</f>
        <v>0.32085959689183408</v>
      </c>
      <c r="DP152" s="41">
        <f>IF(ISERROR(DM152/DK152*100),"",(DM152/DK152*100))</f>
        <v>0</v>
      </c>
      <c r="DQ152" s="42">
        <f>IF(ISERROR(DR152/DN152*100),"",(DR152/DN152*100))</f>
        <v>0.63553502885647195</v>
      </c>
      <c r="DR152" s="41">
        <f>SUM(DR4:DR151)</f>
        <v>203.81673199999997</v>
      </c>
      <c r="DS152" s="41">
        <f>IF(ISERROR(DQ152-DO152-DP152),"",(DQ152-DO152-DP152))</f>
        <v>0.31467543196463788</v>
      </c>
      <c r="DT152" s="41">
        <f t="shared" si="144"/>
        <v>0.24945352528033746</v>
      </c>
      <c r="DU152" s="43">
        <f>IF(ISERROR(DV152/DN152*1000),"",(DV152/DN152*1000))</f>
        <v>0.52747793567978052</v>
      </c>
      <c r="DV152" s="41">
        <f>SUM(DV4:DV151)</f>
        <v>16.916271200000001</v>
      </c>
      <c r="DW152" s="41">
        <f>SUM(DW4:DW151)</f>
        <v>6</v>
      </c>
      <c r="DX152" s="41">
        <f t="shared" ref="DX152:FS152" si="176">SUM(DX4:DX151)</f>
        <v>0</v>
      </c>
      <c r="DY152" s="41">
        <f t="shared" si="176"/>
        <v>0</v>
      </c>
      <c r="DZ152" s="41">
        <f t="shared" si="176"/>
        <v>1</v>
      </c>
      <c r="EA152" s="41">
        <f t="shared" si="176"/>
        <v>1</v>
      </c>
      <c r="EB152" s="41">
        <f t="shared" si="176"/>
        <v>0</v>
      </c>
      <c r="EC152" s="41">
        <f t="shared" si="176"/>
        <v>0</v>
      </c>
      <c r="ED152" s="41">
        <f t="shared" si="176"/>
        <v>0</v>
      </c>
      <c r="EE152" s="41">
        <f t="shared" si="176"/>
        <v>0</v>
      </c>
      <c r="EF152" s="41">
        <f t="shared" si="176"/>
        <v>13.3</v>
      </c>
      <c r="EG152" s="41">
        <f t="shared" si="176"/>
        <v>55.4</v>
      </c>
      <c r="EH152" s="41">
        <f t="shared" si="176"/>
        <v>0</v>
      </c>
      <c r="EI152" s="41">
        <f t="shared" si="176"/>
        <v>0</v>
      </c>
      <c r="EJ152" s="41">
        <f t="shared" si="176"/>
        <v>16.2</v>
      </c>
      <c r="EK152" s="41">
        <f t="shared" si="176"/>
        <v>0</v>
      </c>
      <c r="EL152" s="41">
        <f t="shared" si="176"/>
        <v>0</v>
      </c>
      <c r="EM152" s="41">
        <f t="shared" si="176"/>
        <v>0</v>
      </c>
      <c r="EN152" s="41">
        <f t="shared" si="176"/>
        <v>6.5</v>
      </c>
      <c r="EO152" s="41">
        <f t="shared" si="176"/>
        <v>0</v>
      </c>
      <c r="EP152" s="41">
        <f t="shared" si="176"/>
        <v>0</v>
      </c>
      <c r="EQ152" s="41">
        <f t="shared" si="176"/>
        <v>8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3.5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0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0</v>
      </c>
      <c r="FG152" s="41">
        <f t="shared" si="176"/>
        <v>0</v>
      </c>
      <c r="FH152" s="41">
        <f t="shared" si="176"/>
        <v>0</v>
      </c>
      <c r="FI152" s="41">
        <f t="shared" si="176"/>
        <v>0</v>
      </c>
      <c r="FJ152" s="41">
        <f t="shared" si="176"/>
        <v>0</v>
      </c>
      <c r="FK152" s="41">
        <f t="shared" si="176"/>
        <v>0</v>
      </c>
      <c r="FL152" s="41">
        <f t="shared" si="176"/>
        <v>0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0</v>
      </c>
      <c r="FQ152" s="41">
        <f t="shared" si="176"/>
        <v>0</v>
      </c>
      <c r="FR152" s="41">
        <f t="shared" si="176"/>
        <v>0</v>
      </c>
      <c r="FS152" s="41">
        <f t="shared" si="176"/>
        <v>0</v>
      </c>
      <c r="FT152" s="46">
        <f t="shared" si="153"/>
        <v>4.147164857785611E-2</v>
      </c>
      <c r="FU152" s="46">
        <f t="shared" si="153"/>
        <v>17266.119055393581</v>
      </c>
      <c r="FV152" s="46" t="str">
        <f t="shared" si="153"/>
        <v/>
      </c>
      <c r="FW152" s="46">
        <f t="shared" si="153"/>
        <v>0</v>
      </c>
      <c r="FX152" s="46">
        <f t="shared" si="150"/>
        <v>7.9483170204102782</v>
      </c>
      <c r="FY152" s="46">
        <f t="shared" si="150"/>
        <v>0</v>
      </c>
      <c r="FZ152" s="46">
        <f t="shared" si="150"/>
        <v>0</v>
      </c>
      <c r="GA152" s="46">
        <f t="shared" si="150"/>
        <v>0</v>
      </c>
      <c r="GB152" s="46">
        <f t="shared" si="150"/>
        <v>38.424543583812962</v>
      </c>
      <c r="GC152" s="46">
        <f t="shared" si="150"/>
        <v>0</v>
      </c>
      <c r="GD152" s="46" t="str">
        <f t="shared" si="150"/>
        <v/>
      </c>
      <c r="GE152" s="46" t="str">
        <f t="shared" si="150"/>
        <v/>
      </c>
      <c r="GF152" s="46">
        <f t="shared" si="150"/>
        <v>0</v>
      </c>
      <c r="GG152" s="46">
        <f t="shared" si="150"/>
        <v>0</v>
      </c>
      <c r="GH152" s="46" t="str">
        <f t="shared" si="150"/>
        <v/>
      </c>
      <c r="GI152" s="46" t="str">
        <f t="shared" si="150"/>
        <v/>
      </c>
      <c r="GJ152" s="46" t="str">
        <f t="shared" si="150"/>
        <v/>
      </c>
      <c r="GK152" s="46" t="str">
        <f t="shared" si="154"/>
        <v/>
      </c>
      <c r="GL152" s="46">
        <f t="shared" si="154"/>
        <v>0</v>
      </c>
      <c r="GM152" s="46">
        <f t="shared" si="154"/>
        <v>0</v>
      </c>
      <c r="GN152" s="46" t="str">
        <f t="shared" si="154"/>
        <v/>
      </c>
      <c r="GO152" s="46" t="str">
        <f t="shared" si="154"/>
        <v/>
      </c>
      <c r="GP152" s="46">
        <f t="shared" si="154"/>
        <v>0</v>
      </c>
      <c r="GQ152" s="46" t="str">
        <f t="shared" si="154"/>
        <v/>
      </c>
      <c r="GR152" s="46" t="str">
        <f t="shared" si="154"/>
        <v/>
      </c>
      <c r="GS152" s="46" t="str">
        <f t="shared" si="154"/>
        <v/>
      </c>
      <c r="GT152" s="46">
        <f t="shared" si="154"/>
        <v>0</v>
      </c>
      <c r="GU152" s="46" t="str">
        <f t="shared" si="156"/>
        <v/>
      </c>
      <c r="GV152" s="46" t="str">
        <f t="shared" si="156"/>
        <v/>
      </c>
      <c r="GW152" s="46">
        <f t="shared" si="156"/>
        <v>0</v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>
        <f t="shared" si="156"/>
        <v>0</v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 t="str">
        <f t="shared" si="156"/>
        <v/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8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02" t="s">
        <v>226</v>
      </c>
      <c r="B156" s="102"/>
      <c r="C156" s="102"/>
      <c r="D156" s="102"/>
      <c r="BN156" t="s">
        <v>227</v>
      </c>
      <c r="DW156" s="35" t="s">
        <v>12</v>
      </c>
      <c r="DX156" s="74">
        <f>+DW152</f>
        <v>6</v>
      </c>
      <c r="DY156" s="57">
        <f>+DX156/DW153</f>
        <v>0.75</v>
      </c>
      <c r="EA156" s="75" t="s">
        <v>228</v>
      </c>
      <c r="EB156" s="75" t="s">
        <v>229</v>
      </c>
      <c r="EC156" s="75" t="s">
        <v>230</v>
      </c>
      <c r="ED156" s="75" t="s">
        <v>231</v>
      </c>
      <c r="EE156" s="75" t="s">
        <v>232</v>
      </c>
      <c r="EF156" s="75" t="s">
        <v>233</v>
      </c>
    </row>
    <row r="157" spans="1:215" s="34" customFormat="1" ht="26.25" customHeight="1">
      <c r="A157" s="103" t="s">
        <v>69</v>
      </c>
      <c r="B157" s="105" t="s">
        <v>0</v>
      </c>
      <c r="C157" s="107" t="s">
        <v>1</v>
      </c>
      <c r="D157" s="109" t="s">
        <v>2</v>
      </c>
      <c r="E157" s="111" t="s">
        <v>3</v>
      </c>
      <c r="F157" s="113" t="s">
        <v>70</v>
      </c>
      <c r="G157" s="113" t="s">
        <v>71</v>
      </c>
      <c r="H157" s="115" t="s">
        <v>61</v>
      </c>
      <c r="I157" s="115" t="s">
        <v>62</v>
      </c>
      <c r="J157" s="115" t="s">
        <v>4</v>
      </c>
      <c r="K157" s="132" t="s">
        <v>63</v>
      </c>
      <c r="L157" s="120" t="s">
        <v>64</v>
      </c>
      <c r="M157" s="134" t="s">
        <v>5</v>
      </c>
      <c r="N157" s="136" t="s">
        <v>6</v>
      </c>
      <c r="O157" s="113" t="s">
        <v>7</v>
      </c>
      <c r="P157" s="120" t="s">
        <v>10</v>
      </c>
      <c r="Q157" s="125" t="s">
        <v>9</v>
      </c>
      <c r="R157" s="127" t="s">
        <v>8</v>
      </c>
      <c r="S157" s="129" t="s">
        <v>11</v>
      </c>
      <c r="T157" s="130"/>
      <c r="U157" s="130"/>
      <c r="V157" s="130"/>
      <c r="W157" s="130"/>
      <c r="X157" s="130"/>
      <c r="Y157" s="130"/>
      <c r="Z157" s="130"/>
      <c r="AA157" s="131"/>
      <c r="AB157" s="117" t="s">
        <v>65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66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9" t="s">
        <v>67</v>
      </c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 t="s">
        <v>68</v>
      </c>
      <c r="CQ157" s="119"/>
      <c r="CR157" s="119"/>
      <c r="CS157" s="119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W157" s="35" t="s">
        <v>13</v>
      </c>
      <c r="DX157" s="74">
        <f>+DX152</f>
        <v>0</v>
      </c>
      <c r="DY157" s="57">
        <f>+DX157/DW153</f>
        <v>0</v>
      </c>
      <c r="EA157" s="60">
        <v>1</v>
      </c>
      <c r="EB157" s="60" t="s">
        <v>48</v>
      </c>
      <c r="EC157" s="75" t="s">
        <v>234</v>
      </c>
      <c r="ED157" s="23">
        <f>+DN152</f>
        <v>32070.101999999995</v>
      </c>
      <c r="EE157" s="23">
        <f>+EG152</f>
        <v>55.4</v>
      </c>
      <c r="EF157" s="61">
        <f>+EE157/ED157</f>
        <v>1.7274656625663369E-3</v>
      </c>
    </row>
    <row r="158" spans="1:215" s="34" customFormat="1" ht="36" customHeight="1">
      <c r="A158" s="104"/>
      <c r="B158" s="106"/>
      <c r="C158" s="108"/>
      <c r="D158" s="110"/>
      <c r="E158" s="112"/>
      <c r="F158" s="114"/>
      <c r="G158" s="114"/>
      <c r="H158" s="116"/>
      <c r="I158" s="116"/>
      <c r="J158" s="116"/>
      <c r="K158" s="133"/>
      <c r="L158" s="121"/>
      <c r="M158" s="135"/>
      <c r="N158" s="137"/>
      <c r="O158" s="114"/>
      <c r="P158" s="121"/>
      <c r="Q158" s="126"/>
      <c r="R158" s="128"/>
      <c r="S158" s="35" t="s">
        <v>12</v>
      </c>
      <c r="T158" s="35" t="s">
        <v>13</v>
      </c>
      <c r="U158" s="35" t="s">
        <v>72</v>
      </c>
      <c r="V158" s="35" t="s">
        <v>73</v>
      </c>
      <c r="W158" s="35" t="s">
        <v>74</v>
      </c>
      <c r="X158" s="35" t="s">
        <v>111</v>
      </c>
      <c r="Y158" s="35" t="s">
        <v>112</v>
      </c>
      <c r="Z158" s="35" t="s">
        <v>77</v>
      </c>
      <c r="AA158" s="35" t="s">
        <v>78</v>
      </c>
      <c r="AB158" s="36" t="s">
        <v>79</v>
      </c>
      <c r="AC158" s="25" t="s">
        <v>80</v>
      </c>
      <c r="AD158" s="25" t="s">
        <v>81</v>
      </c>
      <c r="AE158" s="25" t="s">
        <v>82</v>
      </c>
      <c r="AF158" s="36" t="s">
        <v>83</v>
      </c>
      <c r="AG158" s="25" t="s">
        <v>84</v>
      </c>
      <c r="AH158" s="25" t="s">
        <v>85</v>
      </c>
      <c r="AI158" s="36" t="s">
        <v>86</v>
      </c>
      <c r="AJ158" s="36" t="s">
        <v>87</v>
      </c>
      <c r="AK158" s="36" t="s">
        <v>88</v>
      </c>
      <c r="AL158" s="26" t="s">
        <v>89</v>
      </c>
      <c r="AM158" s="25" t="s">
        <v>90</v>
      </c>
      <c r="AN158" s="25" t="s">
        <v>91</v>
      </c>
      <c r="AO158" s="25" t="s">
        <v>92</v>
      </c>
      <c r="AP158" s="36" t="s">
        <v>93</v>
      </c>
      <c r="AQ158" s="37" t="s">
        <v>94</v>
      </c>
      <c r="AR158" s="36" t="s">
        <v>95</v>
      </c>
      <c r="AS158" s="36" t="s">
        <v>96</v>
      </c>
      <c r="AT158" s="36" t="s">
        <v>97</v>
      </c>
      <c r="AU158" s="36" t="s">
        <v>98</v>
      </c>
      <c r="AV158" s="25" t="s">
        <v>99</v>
      </c>
      <c r="AW158" s="25" t="s">
        <v>100</v>
      </c>
      <c r="AX158" s="25" t="s">
        <v>101</v>
      </c>
      <c r="AY158" s="25" t="s">
        <v>102</v>
      </c>
      <c r="AZ158" s="25" t="s">
        <v>103</v>
      </c>
      <c r="BA158" s="25" t="s">
        <v>104</v>
      </c>
      <c r="BB158" s="27" t="s">
        <v>80</v>
      </c>
      <c r="BC158" s="38" t="s">
        <v>81</v>
      </c>
      <c r="BD158" s="38" t="s">
        <v>82</v>
      </c>
      <c r="BE158" s="38" t="s">
        <v>105</v>
      </c>
      <c r="BF158" s="38" t="s">
        <v>91</v>
      </c>
      <c r="BG158" s="38" t="s">
        <v>83</v>
      </c>
      <c r="BH158" s="38" t="s">
        <v>85</v>
      </c>
      <c r="BI158" s="38" t="s">
        <v>106</v>
      </c>
      <c r="BJ158" s="38" t="s">
        <v>87</v>
      </c>
      <c r="BK158" s="38" t="s">
        <v>107</v>
      </c>
      <c r="BL158" s="38" t="s">
        <v>108</v>
      </c>
      <c r="BM158" s="38" t="s">
        <v>84</v>
      </c>
      <c r="BN158" s="38" t="s">
        <v>109</v>
      </c>
      <c r="BO158" s="38" t="s">
        <v>96</v>
      </c>
      <c r="BP158" s="36" t="s">
        <v>79</v>
      </c>
      <c r="BQ158" s="25" t="s">
        <v>80</v>
      </c>
      <c r="BR158" s="25" t="s">
        <v>81</v>
      </c>
      <c r="BS158" s="25" t="s">
        <v>82</v>
      </c>
      <c r="BT158" s="36" t="s">
        <v>83</v>
      </c>
      <c r="BU158" s="25" t="s">
        <v>84</v>
      </c>
      <c r="BV158" s="25" t="s">
        <v>85</v>
      </c>
      <c r="BW158" s="36" t="s">
        <v>86</v>
      </c>
      <c r="BX158" s="36" t="s">
        <v>87</v>
      </c>
      <c r="BY158" s="36" t="s">
        <v>88</v>
      </c>
      <c r="BZ158" s="26" t="s">
        <v>89</v>
      </c>
      <c r="CA158" s="25" t="s">
        <v>90</v>
      </c>
      <c r="CB158" s="25" t="s">
        <v>91</v>
      </c>
      <c r="CC158" s="25" t="s">
        <v>92</v>
      </c>
      <c r="CD158" s="36" t="s">
        <v>93</v>
      </c>
      <c r="CE158" s="37" t="s">
        <v>94</v>
      </c>
      <c r="CF158" s="36" t="s">
        <v>95</v>
      </c>
      <c r="CG158" s="36" t="s">
        <v>96</v>
      </c>
      <c r="CH158" s="36" t="s">
        <v>97</v>
      </c>
      <c r="CI158" s="36" t="s">
        <v>98</v>
      </c>
      <c r="CJ158" s="25" t="s">
        <v>99</v>
      </c>
      <c r="CK158" s="25" t="s">
        <v>100</v>
      </c>
      <c r="CL158" s="25" t="s">
        <v>101</v>
      </c>
      <c r="CM158" s="25" t="s">
        <v>102</v>
      </c>
      <c r="CN158" s="25" t="s">
        <v>103</v>
      </c>
      <c r="CO158" s="25" t="s">
        <v>104</v>
      </c>
      <c r="CP158" s="27" t="s">
        <v>80</v>
      </c>
      <c r="CQ158" s="38" t="s">
        <v>81</v>
      </c>
      <c r="CR158" s="38" t="s">
        <v>82</v>
      </c>
      <c r="CS158" s="38" t="s">
        <v>105</v>
      </c>
      <c r="CT158" s="38" t="s">
        <v>91</v>
      </c>
      <c r="CU158" s="38" t="s">
        <v>83</v>
      </c>
      <c r="CV158" s="38" t="s">
        <v>85</v>
      </c>
      <c r="CW158" s="38" t="s">
        <v>106</v>
      </c>
      <c r="CX158" s="38" t="s">
        <v>87</v>
      </c>
      <c r="CY158" s="38" t="s">
        <v>107</v>
      </c>
      <c r="CZ158" s="38" t="s">
        <v>108</v>
      </c>
      <c r="DA158" s="38" t="s">
        <v>84</v>
      </c>
      <c r="DB158" s="38" t="s">
        <v>109</v>
      </c>
      <c r="DC158" s="38" t="s">
        <v>96</v>
      </c>
      <c r="DW158" s="35" t="s">
        <v>46</v>
      </c>
      <c r="DX158" s="74">
        <f>+EA152</f>
        <v>1</v>
      </c>
      <c r="DY158" s="57">
        <f>+DX158/DW153</f>
        <v>0.125</v>
      </c>
      <c r="EA158" s="60">
        <v>2</v>
      </c>
      <c r="EB158" s="60" t="s">
        <v>49</v>
      </c>
      <c r="EC158" s="75" t="s">
        <v>235</v>
      </c>
      <c r="ED158" s="23">
        <f>+DN25+DN41+DN42+DN47+DN52+DN56+DN57+DN58</f>
        <v>14677.84</v>
      </c>
      <c r="EE158" s="23">
        <f>+EJ152</f>
        <v>16.2</v>
      </c>
      <c r="EF158" s="61">
        <f>+EE158/ED158</f>
        <v>1.1037046322892195E-3</v>
      </c>
      <c r="EH158" s="58"/>
    </row>
    <row r="159" spans="1:215" s="34" customFormat="1" ht="15.75" hidden="1" customHeight="1">
      <c r="A159" s="62">
        <v>30501005</v>
      </c>
      <c r="B159" s="105" t="s">
        <v>113</v>
      </c>
      <c r="C159" s="77" t="s">
        <v>114</v>
      </c>
      <c r="D159" s="78"/>
      <c r="E159" s="63">
        <v>5.03</v>
      </c>
      <c r="F159" s="23">
        <f t="shared" ref="F159:F222" si="177">E159*D159</f>
        <v>0</v>
      </c>
      <c r="G159" s="79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236</v>
      </c>
      <c r="DX159" s="74">
        <f>+DZ152</f>
        <v>1</v>
      </c>
      <c r="DY159" s="57">
        <f>+DX159/DW153</f>
        <v>0.125</v>
      </c>
      <c r="DZ159" s="1"/>
      <c r="EA159" s="60">
        <v>3</v>
      </c>
      <c r="EB159" s="60" t="s">
        <v>50</v>
      </c>
      <c r="EC159" s="75" t="s">
        <v>237</v>
      </c>
      <c r="ED159" s="23">
        <f>+DN26+DN27+DN46+DN47++DN48+DN49</f>
        <v>2813.71</v>
      </c>
      <c r="EE159" s="23">
        <f>+EN152+EO152</f>
        <v>6.5</v>
      </c>
      <c r="EF159" s="61">
        <f t="shared" ref="EF159:EF163" si="188">+EE159/ED159</f>
        <v>2.3101172473353688E-3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06"/>
      <c r="C160" s="77" t="s">
        <v>115</v>
      </c>
      <c r="D160" s="78"/>
      <c r="E160" s="63">
        <v>5.03</v>
      </c>
      <c r="F160" s="23">
        <f t="shared" si="177"/>
        <v>0</v>
      </c>
      <c r="G160" s="79"/>
      <c r="H160" s="23">
        <f t="shared" ref="H160:H223" si="189">SUM(AB160:BA160)</f>
        <v>0</v>
      </c>
      <c r="I160" s="23">
        <f t="shared" ref="I160:I223" si="190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1">J160*M160/100</f>
        <v>0</v>
      </c>
      <c r="O160" s="23">
        <f t="shared" ref="O160:O223" si="192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+DW153-DX156-DX157-DX158-DX159</f>
        <v>0</v>
      </c>
      <c r="DY160" s="57">
        <f>+DX160/DW153</f>
        <v>0</v>
      </c>
      <c r="DZ160" s="1"/>
      <c r="EA160" s="60">
        <v>4</v>
      </c>
      <c r="EB160" s="60" t="s">
        <v>51</v>
      </c>
      <c r="EC160" s="75" t="s">
        <v>238</v>
      </c>
      <c r="ED160" s="23">
        <f>+DN52+DN54+DN55+DN56+DN57+DN58</f>
        <v>11377.32</v>
      </c>
      <c r="EE160" s="23">
        <f>+EQ152</f>
        <v>8</v>
      </c>
      <c r="EF160" s="61">
        <f t="shared" si="188"/>
        <v>7.0315329093318996E-4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2">
        <v>30100012</v>
      </c>
      <c r="B161" s="122" t="s">
        <v>116</v>
      </c>
      <c r="C161" s="28" t="s">
        <v>117</v>
      </c>
      <c r="D161" s="5"/>
      <c r="E161" s="22">
        <v>5.03</v>
      </c>
      <c r="F161" s="23">
        <f t="shared" si="177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1"/>
        <v>0</v>
      </c>
      <c r="O161" s="23">
        <f t="shared" si="192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DW161" s="35" t="s">
        <v>17</v>
      </c>
      <c r="DX161" s="74">
        <f>+DW153</f>
        <v>8</v>
      </c>
      <c r="DY161" s="57">
        <f>+DX161/DW153</f>
        <v>1</v>
      </c>
      <c r="EA161" s="60">
        <v>5</v>
      </c>
      <c r="EB161" s="60" t="s">
        <v>52</v>
      </c>
      <c r="EC161" s="75" t="s">
        <v>234</v>
      </c>
      <c r="ED161" s="23">
        <f>+DN152</f>
        <v>32070.101999999995</v>
      </c>
      <c r="EE161" s="23">
        <f>+EF152</f>
        <v>13.3</v>
      </c>
      <c r="EF161" s="61">
        <f t="shared" si="188"/>
        <v>4.1471648577856107E-4</v>
      </c>
    </row>
    <row r="162" spans="1:136" s="1" customFormat="1" ht="14.25" hidden="1" customHeight="1">
      <c r="A162" s="62">
        <v>30100014</v>
      </c>
      <c r="B162" s="123"/>
      <c r="C162" s="28" t="s">
        <v>119</v>
      </c>
      <c r="D162" s="5"/>
      <c r="E162" s="22">
        <v>5.03</v>
      </c>
      <c r="F162" s="23">
        <f t="shared" si="177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1"/>
        <v>0</v>
      </c>
      <c r="O162" s="23">
        <f t="shared" si="192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A162" s="60">
        <v>6</v>
      </c>
      <c r="EB162" s="60" t="s">
        <v>239</v>
      </c>
      <c r="EC162" s="75" t="s">
        <v>234</v>
      </c>
      <c r="ED162" s="76">
        <f>+DN152</f>
        <v>32070.101999999995</v>
      </c>
      <c r="EE162" s="76">
        <f>+DL152-EE157-EE158-EE159-EE160-EE161</f>
        <v>3.5000000000000071</v>
      </c>
      <c r="EF162" s="61">
        <f>+EE162/ED162</f>
        <v>1.0913591731014786E-4</v>
      </c>
    </row>
    <row r="163" spans="1:136" s="1" customFormat="1" ht="14.25" hidden="1" customHeight="1">
      <c r="A163" s="62">
        <v>30100010</v>
      </c>
      <c r="B163" s="123"/>
      <c r="C163" s="28" t="s">
        <v>120</v>
      </c>
      <c r="D163" s="5"/>
      <c r="E163" s="22">
        <v>5.03</v>
      </c>
      <c r="F163" s="23">
        <f t="shared" si="177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1"/>
        <v>0</v>
      </c>
      <c r="O163" s="23">
        <f t="shared" si="192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A163" s="60">
        <v>7</v>
      </c>
      <c r="EB163" s="100" t="s">
        <v>240</v>
      </c>
      <c r="EC163" s="101"/>
      <c r="ED163" s="76">
        <f>+DN152</f>
        <v>32070.101999999995</v>
      </c>
      <c r="EE163" s="76">
        <f>+DL152</f>
        <v>102.9</v>
      </c>
      <c r="EF163" s="61">
        <f t="shared" si="188"/>
        <v>3.2085959689183408E-3</v>
      </c>
    </row>
    <row r="164" spans="1:136" s="1" customFormat="1" ht="14.25" hidden="1" customHeight="1">
      <c r="A164" s="62">
        <v>30100013</v>
      </c>
      <c r="B164" s="123"/>
      <c r="C164" s="28" t="s">
        <v>121</v>
      </c>
      <c r="D164" s="5"/>
      <c r="E164" s="22">
        <v>5.03</v>
      </c>
      <c r="F164" s="23">
        <f t="shared" si="177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1"/>
        <v>0</v>
      </c>
      <c r="O164" s="23">
        <f t="shared" si="192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</row>
    <row r="165" spans="1:136" s="1" customFormat="1" ht="14.25" hidden="1" customHeight="1">
      <c r="A165" s="62">
        <v>30100011</v>
      </c>
      <c r="B165" s="124"/>
      <c r="C165" s="28" t="s">
        <v>122</v>
      </c>
      <c r="D165" s="5"/>
      <c r="E165" s="22">
        <v>5.03</v>
      </c>
      <c r="F165" s="23">
        <f t="shared" si="177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1"/>
        <v>0</v>
      </c>
      <c r="O165" s="23">
        <f t="shared" si="192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</row>
    <row r="166" spans="1:136" s="1" customFormat="1" ht="14.25" hidden="1" customHeight="1">
      <c r="A166" s="62">
        <v>30100016</v>
      </c>
      <c r="B166" s="122" t="s">
        <v>123</v>
      </c>
      <c r="C166" s="28" t="s">
        <v>124</v>
      </c>
      <c r="D166" s="5"/>
      <c r="E166" s="22">
        <v>5.03</v>
      </c>
      <c r="F166" s="23">
        <f t="shared" si="177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1"/>
        <v>0</v>
      </c>
      <c r="O166" s="23">
        <f t="shared" si="192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</row>
    <row r="167" spans="1:136" s="1" customFormat="1" ht="14.25" hidden="1" customHeight="1">
      <c r="A167" s="62">
        <v>30100017</v>
      </c>
      <c r="B167" s="123"/>
      <c r="C167" s="28" t="s">
        <v>125</v>
      </c>
      <c r="D167" s="5"/>
      <c r="E167" s="22">
        <v>5.03</v>
      </c>
      <c r="F167" s="23">
        <f t="shared" si="177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1"/>
        <v>0</v>
      </c>
      <c r="O167" s="23">
        <f t="shared" si="192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</row>
    <row r="168" spans="1:136" s="1" customFormat="1" ht="14.25" hidden="1" customHeight="1">
      <c r="A168" s="62">
        <v>30100015</v>
      </c>
      <c r="B168" s="124"/>
      <c r="C168" s="28" t="s">
        <v>126</v>
      </c>
      <c r="D168" s="5"/>
      <c r="E168" s="22">
        <v>5.03</v>
      </c>
      <c r="F168" s="23">
        <f t="shared" si="177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1"/>
        <v>0</v>
      </c>
      <c r="O168" s="23">
        <f t="shared" si="192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36" s="1" customFormat="1" ht="14.25" hidden="1" customHeight="1">
      <c r="A169" s="62">
        <v>30100031</v>
      </c>
      <c r="B169" s="138" t="s">
        <v>127</v>
      </c>
      <c r="C169" s="28" t="s">
        <v>122</v>
      </c>
      <c r="D169" s="5"/>
      <c r="E169" s="22">
        <v>5.03</v>
      </c>
      <c r="F169" s="23">
        <f t="shared" si="177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1"/>
        <v>0</v>
      </c>
      <c r="O169" s="23">
        <f t="shared" si="192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36" s="1" customFormat="1" ht="14.25" hidden="1" customHeight="1">
      <c r="A170" s="62">
        <v>30100033</v>
      </c>
      <c r="B170" s="138"/>
      <c r="C170" s="28" t="s">
        <v>128</v>
      </c>
      <c r="D170" s="5"/>
      <c r="E170" s="22">
        <v>5.03</v>
      </c>
      <c r="F170" s="23">
        <f t="shared" si="177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1"/>
        <v>0</v>
      </c>
      <c r="O170" s="23">
        <f t="shared" si="192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36" s="1" customFormat="1" ht="14.25" hidden="1" customHeight="1">
      <c r="A171" s="62">
        <v>30100062</v>
      </c>
      <c r="B171" s="138"/>
      <c r="C171" s="28" t="s">
        <v>129</v>
      </c>
      <c r="D171" s="5"/>
      <c r="E171" s="22">
        <v>5.03</v>
      </c>
      <c r="F171" s="23">
        <f t="shared" si="177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1"/>
        <v>0</v>
      </c>
      <c r="O171" s="23">
        <f t="shared" si="192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36" s="1" customFormat="1" ht="14.25" hidden="1" customHeight="1">
      <c r="A172" s="62">
        <v>30100032</v>
      </c>
      <c r="B172" s="138"/>
      <c r="C172" s="28" t="s">
        <v>130</v>
      </c>
      <c r="D172" s="5"/>
      <c r="E172" s="22">
        <v>5.03</v>
      </c>
      <c r="F172" s="23">
        <f t="shared" si="177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1"/>
        <v>0</v>
      </c>
      <c r="O172" s="23">
        <f t="shared" si="192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36" s="1" customFormat="1" ht="14.25" hidden="1" customHeight="1">
      <c r="A173" s="62">
        <v>30100035</v>
      </c>
      <c r="B173" s="122" t="s">
        <v>131</v>
      </c>
      <c r="C173" s="28" t="s">
        <v>130</v>
      </c>
      <c r="D173" s="5"/>
      <c r="E173" s="22">
        <v>5.03</v>
      </c>
      <c r="F173" s="23">
        <f t="shared" si="177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1"/>
        <v>0</v>
      </c>
      <c r="O173" s="23">
        <f t="shared" si="192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36" s="1" customFormat="1" ht="14.25" hidden="1" customHeight="1">
      <c r="A174" s="62">
        <v>30100036</v>
      </c>
      <c r="B174" s="123"/>
      <c r="C174" s="28" t="s">
        <v>132</v>
      </c>
      <c r="D174" s="5"/>
      <c r="E174" s="22">
        <v>5.03</v>
      </c>
      <c r="F174" s="23">
        <f t="shared" si="177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1"/>
        <v>0</v>
      </c>
      <c r="O174" s="23">
        <f t="shared" si="192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36" s="1" customFormat="1" ht="14.25" hidden="1" customHeight="1">
      <c r="A175" s="62">
        <v>30100034</v>
      </c>
      <c r="B175" s="124"/>
      <c r="C175" s="28" t="s">
        <v>120</v>
      </c>
      <c r="D175" s="5"/>
      <c r="E175" s="22">
        <v>5.03</v>
      </c>
      <c r="F175" s="23">
        <f t="shared" si="177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1"/>
        <v>0</v>
      </c>
      <c r="O175" s="23">
        <f t="shared" si="192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2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36" s="1" customFormat="1" ht="14.25" hidden="1" customHeight="1">
      <c r="A176" s="62">
        <v>30100019</v>
      </c>
      <c r="B176" s="122" t="s">
        <v>133</v>
      </c>
      <c r="C176" s="28" t="s">
        <v>134</v>
      </c>
      <c r="D176" s="5"/>
      <c r="E176" s="22">
        <v>5.03</v>
      </c>
      <c r="F176" s="23">
        <f t="shared" si="177"/>
        <v>0</v>
      </c>
      <c r="G176" s="23"/>
      <c r="H176" s="23">
        <f t="shared" si="189"/>
        <v>0</v>
      </c>
      <c r="I176" s="23">
        <f t="shared" si="190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1"/>
        <v>0</v>
      </c>
      <c r="O176" s="23">
        <f t="shared" si="192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23"/>
      <c r="C177" s="28" t="s">
        <v>135</v>
      </c>
      <c r="D177" s="5"/>
      <c r="E177" s="22">
        <v>5.03</v>
      </c>
      <c r="F177" s="23">
        <f t="shared" si="177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1"/>
        <v>0</v>
      </c>
      <c r="O177" s="23">
        <f t="shared" si="192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2">
        <v>30100021</v>
      </c>
      <c r="B178" s="123"/>
      <c r="C178" s="28" t="s">
        <v>136</v>
      </c>
      <c r="D178" s="5"/>
      <c r="E178" s="22">
        <v>5.03</v>
      </c>
      <c r="F178" s="23">
        <f t="shared" si="177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1"/>
        <v>0</v>
      </c>
      <c r="O178" s="23">
        <f t="shared" si="192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2">
        <v>30100018</v>
      </c>
      <c r="B179" s="124"/>
      <c r="C179" s="28" t="s">
        <v>115</v>
      </c>
      <c r="D179" s="5"/>
      <c r="E179" s="22">
        <v>5.03</v>
      </c>
      <c r="F179" s="23">
        <f t="shared" si="177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1"/>
        <v>0</v>
      </c>
      <c r="O179" s="23">
        <f t="shared" si="192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customHeight="1">
      <c r="A180" s="62">
        <v>30100030</v>
      </c>
      <c r="B180" s="82" t="s">
        <v>137</v>
      </c>
      <c r="C180" s="28" t="s">
        <v>138</v>
      </c>
      <c r="D180" s="5">
        <v>385</v>
      </c>
      <c r="E180" s="22">
        <v>5.03</v>
      </c>
      <c r="F180" s="23">
        <f t="shared" si="177"/>
        <v>1936.5500000000002</v>
      </c>
      <c r="G180" s="23">
        <f>+'[1]17'!$K$246</f>
        <v>1485.64</v>
      </c>
      <c r="H180" s="23">
        <f t="shared" si="189"/>
        <v>4.0999999999999996</v>
      </c>
      <c r="I180" s="23">
        <f t="shared" si="190"/>
        <v>0</v>
      </c>
      <c r="J180" s="23">
        <f t="shared" si="180"/>
        <v>1940.65</v>
      </c>
      <c r="K180" s="23">
        <f t="shared" si="181"/>
        <v>0.21126942003967739</v>
      </c>
      <c r="L180" s="23">
        <f t="shared" si="182"/>
        <v>0</v>
      </c>
      <c r="M180" s="10">
        <v>0.5</v>
      </c>
      <c r="N180" s="23">
        <f t="shared" si="191"/>
        <v>9.7032500000000006</v>
      </c>
      <c r="O180" s="23">
        <f t="shared" si="192"/>
        <v>0.28873057996032259</v>
      </c>
      <c r="P180" s="23">
        <f t="shared" si="183"/>
        <v>0</v>
      </c>
      <c r="Q180" s="7">
        <v>0.5</v>
      </c>
      <c r="R180" s="6">
        <f t="shared" si="184"/>
        <v>0.97032499999999999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>
        <v>2.5</v>
      </c>
      <c r="AD180" s="4"/>
      <c r="AE180" s="4"/>
      <c r="AF180" s="4">
        <v>1.6</v>
      </c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>
        <f t="shared" si="194"/>
        <v>0</v>
      </c>
      <c r="BQ180" s="4">
        <f t="shared" si="194"/>
        <v>1183.3231707317075</v>
      </c>
      <c r="BR180" s="4" t="str">
        <f t="shared" si="194"/>
        <v/>
      </c>
      <c r="BS180" s="4">
        <f t="shared" si="194"/>
        <v>0</v>
      </c>
      <c r="BT180" s="4">
        <f t="shared" si="194"/>
        <v>16.489320588462629</v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>
        <f t="shared" si="194"/>
        <v>0</v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>
        <f t="shared" si="193"/>
        <v>0</v>
      </c>
      <c r="CJ180" s="4" t="str">
        <f t="shared" si="193"/>
        <v/>
      </c>
      <c r="CK180" s="4" t="str">
        <f t="shared" si="193"/>
        <v/>
      </c>
      <c r="CL180" s="4">
        <f t="shared" si="193"/>
        <v>0</v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 customHeight="1">
      <c r="A181" s="62">
        <v>30100038</v>
      </c>
      <c r="B181" s="138" t="s">
        <v>139</v>
      </c>
      <c r="C181" s="2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1"/>
        <v>0</v>
      </c>
      <c r="O181" s="23">
        <f t="shared" si="192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38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1"/>
        <v>0</v>
      </c>
      <c r="O182" s="23">
        <f t="shared" si="192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39" t="s">
        <v>140</v>
      </c>
      <c r="C183" s="28" t="s">
        <v>141</v>
      </c>
      <c r="D183" s="5"/>
      <c r="E183" s="22">
        <v>5.03</v>
      </c>
      <c r="F183" s="23">
        <f t="shared" si="177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1"/>
        <v>0</v>
      </c>
      <c r="O183" s="23">
        <f t="shared" si="192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40"/>
      <c r="C184" s="28" t="s">
        <v>120</v>
      </c>
      <c r="D184" s="5"/>
      <c r="E184" s="22">
        <v>5.03</v>
      </c>
      <c r="F184" s="23">
        <f t="shared" si="177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1"/>
        <v>0</v>
      </c>
      <c r="O184" s="23">
        <f t="shared" si="192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40"/>
      <c r="C185" s="28" t="s">
        <v>132</v>
      </c>
      <c r="D185" s="5"/>
      <c r="E185" s="22">
        <v>5.03</v>
      </c>
      <c r="F185" s="23">
        <f t="shared" si="177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1"/>
        <v>0</v>
      </c>
      <c r="O185" s="23">
        <f t="shared" si="192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41"/>
      <c r="C186" s="28" t="s">
        <v>130</v>
      </c>
      <c r="D186" s="5"/>
      <c r="E186" s="22">
        <v>5.03</v>
      </c>
      <c r="F186" s="23">
        <f t="shared" si="177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1"/>
        <v>0</v>
      </c>
      <c r="O186" s="23">
        <f t="shared" si="192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122" t="s">
        <v>142</v>
      </c>
      <c r="C187" s="28" t="s">
        <v>121</v>
      </c>
      <c r="D187" s="5"/>
      <c r="E187" s="22">
        <v>5.03</v>
      </c>
      <c r="F187" s="23">
        <f t="shared" si="177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1"/>
        <v>0</v>
      </c>
      <c r="O187" s="23">
        <f t="shared" si="192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2">
        <v>30100045</v>
      </c>
      <c r="B188" s="123"/>
      <c r="C188" s="28" t="s">
        <v>117</v>
      </c>
      <c r="D188" s="5"/>
      <c r="E188" s="22">
        <v>5.03</v>
      </c>
      <c r="F188" s="23">
        <f t="shared" si="177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1"/>
        <v>0</v>
      </c>
      <c r="O188" s="23">
        <f t="shared" si="192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 customHeight="1">
      <c r="A189" s="62">
        <v>30100044</v>
      </c>
      <c r="B189" s="123"/>
      <c r="C189" s="28" t="s">
        <v>132</v>
      </c>
      <c r="D189" s="5"/>
      <c r="E189" s="22">
        <v>5.03</v>
      </c>
      <c r="F189" s="23">
        <f t="shared" si="177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1"/>
        <v>0</v>
      </c>
      <c r="O189" s="23">
        <f t="shared" si="192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2">
        <v>30100043</v>
      </c>
      <c r="B190" s="124"/>
      <c r="C190" s="28" t="s">
        <v>143</v>
      </c>
      <c r="D190" s="5"/>
      <c r="E190" s="22">
        <v>5.03</v>
      </c>
      <c r="F190" s="23">
        <f t="shared" si="177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1"/>
        <v>0</v>
      </c>
      <c r="O190" s="23">
        <f t="shared" si="192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7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122" t="s">
        <v>144</v>
      </c>
      <c r="C191" s="28" t="s">
        <v>145</v>
      </c>
      <c r="D191" s="5"/>
      <c r="E191" s="22">
        <v>5.03</v>
      </c>
      <c r="F191" s="23">
        <f t="shared" si="177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1"/>
        <v>0</v>
      </c>
      <c r="O191" s="23">
        <f t="shared" si="192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7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23"/>
      <c r="C192" s="28" t="s">
        <v>126</v>
      </c>
      <c r="D192" s="5"/>
      <c r="E192" s="22">
        <v>5.03</v>
      </c>
      <c r="F192" s="23">
        <f t="shared" si="177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1"/>
        <v>0</v>
      </c>
      <c r="O192" s="23">
        <f t="shared" si="192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23"/>
      <c r="C193" s="28" t="s">
        <v>146</v>
      </c>
      <c r="D193" s="5"/>
      <c r="E193" s="22">
        <v>5.03</v>
      </c>
      <c r="F193" s="23">
        <f t="shared" si="177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1"/>
        <v>0</v>
      </c>
      <c r="O193" s="23">
        <f t="shared" si="192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23"/>
      <c r="C194" s="28" t="s">
        <v>147</v>
      </c>
      <c r="D194" s="5"/>
      <c r="E194" s="22">
        <v>5.03</v>
      </c>
      <c r="F194" s="23">
        <f t="shared" si="177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1"/>
        <v>0</v>
      </c>
      <c r="O194" s="23">
        <f t="shared" si="192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24"/>
      <c r="C195" s="28" t="s">
        <v>148</v>
      </c>
      <c r="D195" s="5"/>
      <c r="E195" s="22">
        <v>5.03</v>
      </c>
      <c r="F195" s="23">
        <f t="shared" si="177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1"/>
        <v>0</v>
      </c>
      <c r="O195" s="23">
        <f t="shared" si="192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122" t="s">
        <v>149</v>
      </c>
      <c r="C196" s="28" t="s">
        <v>128</v>
      </c>
      <c r="D196" s="5"/>
      <c r="E196" s="22">
        <v>5.03</v>
      </c>
      <c r="F196" s="23">
        <f t="shared" si="177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1"/>
        <v>0</v>
      </c>
      <c r="O196" s="23">
        <f t="shared" si="192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24"/>
      <c r="C197" s="28" t="s">
        <v>150</v>
      </c>
      <c r="D197" s="5"/>
      <c r="E197" s="22">
        <v>5.03</v>
      </c>
      <c r="F197" s="23">
        <f t="shared" si="177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1"/>
        <v>0</v>
      </c>
      <c r="O197" s="23">
        <f t="shared" si="192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 customHeight="1">
      <c r="A198" s="62">
        <v>30100064</v>
      </c>
      <c r="B198" s="80" t="s">
        <v>151</v>
      </c>
      <c r="C198" s="28" t="s">
        <v>152</v>
      </c>
      <c r="D198" s="5"/>
      <c r="E198" s="22">
        <v>5.03</v>
      </c>
      <c r="F198" s="23">
        <f t="shared" si="177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1"/>
        <v>0</v>
      </c>
      <c r="O198" s="23">
        <f t="shared" si="192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5" hidden="1" customHeight="1">
      <c r="A199" s="62">
        <v>30100049</v>
      </c>
      <c r="B199" s="122" t="s">
        <v>153</v>
      </c>
      <c r="C199" s="28" t="s">
        <v>154</v>
      </c>
      <c r="D199" s="5"/>
      <c r="E199" s="22">
        <v>5.03</v>
      </c>
      <c r="F199" s="23">
        <f t="shared" si="177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1"/>
        <v>0</v>
      </c>
      <c r="O199" s="23">
        <f t="shared" si="192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2">
        <v>30100050</v>
      </c>
      <c r="B200" s="123"/>
      <c r="C200" s="28" t="s">
        <v>130</v>
      </c>
      <c r="D200" s="5"/>
      <c r="E200" s="22">
        <v>5.03</v>
      </c>
      <c r="F200" s="23">
        <f t="shared" si="177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1"/>
        <v>0</v>
      </c>
      <c r="O200" s="23">
        <f t="shared" si="192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122" t="s">
        <v>155</v>
      </c>
      <c r="C201" s="28" t="s">
        <v>130</v>
      </c>
      <c r="D201" s="5"/>
      <c r="E201" s="22">
        <v>5.04</v>
      </c>
      <c r="F201" s="23">
        <f t="shared" si="177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1"/>
        <v>0</v>
      </c>
      <c r="O201" s="23">
        <f t="shared" si="192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24"/>
      <c r="C202" s="28" t="s">
        <v>128</v>
      </c>
      <c r="D202" s="5"/>
      <c r="E202" s="22">
        <v>5.04</v>
      </c>
      <c r="F202" s="23">
        <f t="shared" si="177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1"/>
        <v>0</v>
      </c>
      <c r="O202" s="23">
        <f t="shared" si="192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2">
        <v>30100001</v>
      </c>
      <c r="B203" s="123" t="s">
        <v>156</v>
      </c>
      <c r="C203" s="28" t="s">
        <v>143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1"/>
        <v>0</v>
      </c>
      <c r="O203" s="23">
        <f t="shared" si="192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49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2">
        <v>30100002</v>
      </c>
      <c r="B204" s="124"/>
      <c r="C204" s="28" t="s">
        <v>157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1"/>
        <v>0</v>
      </c>
      <c r="O204" s="23">
        <f t="shared" si="192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23" t="s">
        <v>158</v>
      </c>
      <c r="C205" s="28" t="s">
        <v>119</v>
      </c>
      <c r="D205" s="5"/>
      <c r="E205" s="22">
        <v>5.05</v>
      </c>
      <c r="F205" s="23">
        <f t="shared" si="177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1"/>
        <v>0</v>
      </c>
      <c r="O205" s="23">
        <f t="shared" si="192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24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1"/>
        <v>0</v>
      </c>
      <c r="O206" s="23">
        <f t="shared" si="192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customHeight="1">
      <c r="A207" s="62">
        <v>30200006</v>
      </c>
      <c r="B207" s="122" t="s">
        <v>159</v>
      </c>
      <c r="C207" s="28" t="s">
        <v>160</v>
      </c>
      <c r="D207" s="5">
        <v>194</v>
      </c>
      <c r="E207" s="22">
        <v>5.05</v>
      </c>
      <c r="F207" s="23">
        <f t="shared" si="177"/>
        <v>979.69999999999993</v>
      </c>
      <c r="G207" s="23">
        <f>+'[1]17'!$K$346</f>
        <v>895.06100000000004</v>
      </c>
      <c r="H207" s="23">
        <f t="shared" si="189"/>
        <v>14</v>
      </c>
      <c r="I207" s="23">
        <f t="shared" si="190"/>
        <v>0</v>
      </c>
      <c r="J207" s="23">
        <f t="shared" si="180"/>
        <v>993.69999999999993</v>
      </c>
      <c r="K207" s="23">
        <f t="shared" si="181"/>
        <v>1.4088759182851969</v>
      </c>
      <c r="L207" s="23">
        <f t="shared" si="182"/>
        <v>0</v>
      </c>
      <c r="M207" s="10">
        <v>1.2</v>
      </c>
      <c r="N207" s="23">
        <f t="shared" si="191"/>
        <v>11.924399999999999</v>
      </c>
      <c r="O207" s="23">
        <f t="shared" si="192"/>
        <v>-0.20887591828519692</v>
      </c>
      <c r="P207" s="23">
        <f t="shared" si="183"/>
        <v>1.0063399416322834</v>
      </c>
      <c r="Q207" s="7">
        <v>1</v>
      </c>
      <c r="R207" s="6">
        <f t="shared" si="184"/>
        <v>0.99369999999999992</v>
      </c>
      <c r="S207" s="5">
        <v>1</v>
      </c>
      <c r="T207" s="5"/>
      <c r="U207" s="5"/>
      <c r="V207" s="5"/>
      <c r="W207" s="5"/>
      <c r="X207" s="5"/>
      <c r="Y207" s="5"/>
      <c r="Z207" s="5"/>
      <c r="AA207" s="5"/>
      <c r="AB207" s="4">
        <v>1</v>
      </c>
      <c r="AC207" s="4">
        <v>10</v>
      </c>
      <c r="AD207" s="4"/>
      <c r="AE207" s="4"/>
      <c r="AF207" s="4">
        <v>1</v>
      </c>
      <c r="AG207" s="4"/>
      <c r="AH207" s="4"/>
      <c r="AI207" s="4"/>
      <c r="AJ207" s="4"/>
      <c r="AK207" s="4"/>
      <c r="AL207" s="4"/>
      <c r="AM207" s="4">
        <v>2</v>
      </c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197"/>
        <v>0.10063399416322834</v>
      </c>
      <c r="BQ207" s="4">
        <f t="shared" si="197"/>
        <v>709.78571428571422</v>
      </c>
      <c r="BR207" s="4" t="str">
        <f t="shared" si="197"/>
        <v/>
      </c>
      <c r="BS207" s="4">
        <f t="shared" si="197"/>
        <v>0</v>
      </c>
      <c r="BT207" s="4">
        <f t="shared" ref="BS207:CH222" si="200">IF(ISERROR(AF207/N207*100),"",(AF207/N207*100))</f>
        <v>8.3861661802690293</v>
      </c>
      <c r="BU207" s="4">
        <f t="shared" si="200"/>
        <v>0</v>
      </c>
      <c r="BV207" s="4">
        <f t="shared" si="200"/>
        <v>0</v>
      </c>
      <c r="BW207" s="4">
        <f t="shared" si="200"/>
        <v>0</v>
      </c>
      <c r="BX207" s="4">
        <f t="shared" si="200"/>
        <v>0</v>
      </c>
      <c r="BY207" s="4">
        <f t="shared" si="200"/>
        <v>0</v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>
        <f t="shared" si="200"/>
        <v>0</v>
      </c>
      <c r="CI207" s="4">
        <f t="shared" si="196"/>
        <v>0</v>
      </c>
      <c r="CJ207" s="4" t="str">
        <f t="shared" si="196"/>
        <v/>
      </c>
      <c r="CK207" s="4" t="str">
        <f t="shared" si="196"/>
        <v/>
      </c>
      <c r="CL207" s="4">
        <f t="shared" si="196"/>
        <v>0</v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>
        <f t="shared" si="201"/>
        <v>0</v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24"/>
      <c r="C208" s="28" t="s">
        <v>154</v>
      </c>
      <c r="D208" s="5"/>
      <c r="E208" s="22">
        <v>5.05</v>
      </c>
      <c r="F208" s="23">
        <f t="shared" si="177"/>
        <v>0</v>
      </c>
      <c r="G208" s="23"/>
      <c r="H208" s="23">
        <f t="shared" si="189"/>
        <v>0</v>
      </c>
      <c r="I208" s="23">
        <f t="shared" si="190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1"/>
        <v>0</v>
      </c>
      <c r="O208" s="23">
        <f t="shared" si="192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37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122" t="s">
        <v>161</v>
      </c>
      <c r="C209" s="28" t="s">
        <v>162</v>
      </c>
      <c r="D209" s="5"/>
      <c r="E209" s="22">
        <v>5.05</v>
      </c>
      <c r="F209" s="23">
        <f t="shared" si="177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1"/>
        <v>0</v>
      </c>
      <c r="O209" s="23">
        <f t="shared" si="192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24"/>
      <c r="C210" s="28" t="s">
        <v>163</v>
      </c>
      <c r="D210" s="5"/>
      <c r="E210" s="22">
        <v>5.05</v>
      </c>
      <c r="F210" s="23">
        <f t="shared" si="177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1"/>
        <v>0</v>
      </c>
      <c r="O210" s="23">
        <f t="shared" si="192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>
      <c r="A211" s="62">
        <v>30200001</v>
      </c>
      <c r="B211" s="82" t="s">
        <v>164</v>
      </c>
      <c r="C211" s="28" t="s">
        <v>160</v>
      </c>
      <c r="D211" s="5">
        <v>428</v>
      </c>
      <c r="E211" s="22">
        <v>5.0599999999999996</v>
      </c>
      <c r="F211" s="23">
        <f t="shared" si="177"/>
        <v>2165.6799999999998</v>
      </c>
      <c r="G211" s="23">
        <f>+'[1]17'!$K$350</f>
        <v>2060.9</v>
      </c>
      <c r="H211" s="23">
        <f t="shared" si="189"/>
        <v>22.5</v>
      </c>
      <c r="I211" s="23">
        <f t="shared" si="190"/>
        <v>0</v>
      </c>
      <c r="J211" s="23">
        <f t="shared" si="180"/>
        <v>2188.1799999999998</v>
      </c>
      <c r="K211" s="23">
        <f t="shared" si="181"/>
        <v>1.0282517891581131</v>
      </c>
      <c r="L211" s="23">
        <f t="shared" si="182"/>
        <v>0</v>
      </c>
      <c r="M211" s="10">
        <v>1</v>
      </c>
      <c r="N211" s="23">
        <f t="shared" si="191"/>
        <v>21.881799999999998</v>
      </c>
      <c r="O211" s="23">
        <f t="shared" si="192"/>
        <v>-2.8251789158113105E-2</v>
      </c>
      <c r="P211" s="23">
        <f t="shared" si="183"/>
        <v>0.45700079518138365</v>
      </c>
      <c r="Q211" s="7">
        <v>1</v>
      </c>
      <c r="R211" s="6">
        <f t="shared" si="184"/>
        <v>2.18818</v>
      </c>
      <c r="S211" s="5"/>
      <c r="T211" s="5"/>
      <c r="U211" s="5"/>
      <c r="V211" s="5">
        <v>1</v>
      </c>
      <c r="W211" s="5"/>
      <c r="X211" s="5"/>
      <c r="Y211" s="5"/>
      <c r="Z211" s="5"/>
      <c r="AA211" s="5"/>
      <c r="AB211" s="4">
        <v>4</v>
      </c>
      <c r="AC211" s="4">
        <v>12</v>
      </c>
      <c r="AD211" s="4"/>
      <c r="AE211" s="4"/>
      <c r="AF211" s="4">
        <v>4.7</v>
      </c>
      <c r="AG211" s="4"/>
      <c r="AH211" s="4"/>
      <c r="AI211" s="4"/>
      <c r="AJ211" s="4"/>
      <c r="AK211" s="4"/>
      <c r="AL211" s="4"/>
      <c r="AM211" s="4">
        <v>1.8</v>
      </c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202"/>
        <v>0.18280031807255345</v>
      </c>
      <c r="BQ211" s="4">
        <f t="shared" si="202"/>
        <v>1167.0293333333334</v>
      </c>
      <c r="BR211" s="4" t="str">
        <f t="shared" si="202"/>
        <v/>
      </c>
      <c r="BS211" s="4">
        <f t="shared" si="200"/>
        <v>0</v>
      </c>
      <c r="BT211" s="4">
        <f t="shared" si="200"/>
        <v>21.479037373525031</v>
      </c>
      <c r="BU211" s="4">
        <f t="shared" si="200"/>
        <v>0</v>
      </c>
      <c r="BV211" s="4">
        <f t="shared" si="200"/>
        <v>0</v>
      </c>
      <c r="BW211" s="4">
        <f t="shared" si="200"/>
        <v>0</v>
      </c>
      <c r="BX211" s="4">
        <f t="shared" si="200"/>
        <v>0</v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>
        <f t="shared" si="200"/>
        <v>0</v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>
        <f t="shared" si="200"/>
        <v>0</v>
      </c>
      <c r="CI211" s="4">
        <f t="shared" si="201"/>
        <v>0</v>
      </c>
      <c r="CJ211" s="4" t="str">
        <f t="shared" si="201"/>
        <v/>
      </c>
      <c r="CK211" s="4" t="str">
        <f t="shared" si="201"/>
        <v/>
      </c>
      <c r="CL211" s="4">
        <f t="shared" si="201"/>
        <v>0</v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>
        <f t="shared" si="201"/>
        <v>0</v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122" t="s">
        <v>165</v>
      </c>
      <c r="C212" s="28" t="s">
        <v>154</v>
      </c>
      <c r="D212" s="5"/>
      <c r="E212" s="22">
        <v>5.09</v>
      </c>
      <c r="F212" s="23">
        <f t="shared" si="177"/>
        <v>0</v>
      </c>
      <c r="G212" s="23"/>
      <c r="H212" s="23">
        <f t="shared" si="189"/>
        <v>0</v>
      </c>
      <c r="I212" s="23">
        <f t="shared" si="190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1"/>
        <v>0</v>
      </c>
      <c r="O212" s="23">
        <f t="shared" si="192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 hidden="1">
      <c r="A213" s="62">
        <v>30200002</v>
      </c>
      <c r="B213" s="124"/>
      <c r="C213" s="28" t="s">
        <v>160</v>
      </c>
      <c r="D213" s="5"/>
      <c r="E213" s="22">
        <v>5.09</v>
      </c>
      <c r="F213" s="23">
        <f t="shared" si="177"/>
        <v>0</v>
      </c>
      <c r="G213" s="23"/>
      <c r="H213" s="23">
        <f t="shared" si="189"/>
        <v>0</v>
      </c>
      <c r="I213" s="23">
        <f t="shared" si="190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1.2</v>
      </c>
      <c r="N213" s="23">
        <f t="shared" si="191"/>
        <v>0</v>
      </c>
      <c r="O213" s="23">
        <f t="shared" si="192"/>
        <v>1.2</v>
      </c>
      <c r="P213" s="23" t="str">
        <f t="shared" si="183"/>
        <v/>
      </c>
      <c r="Q213" s="7">
        <v>1</v>
      </c>
      <c r="R213" s="6">
        <f t="shared" si="184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2"/>
        <v/>
      </c>
      <c r="BQ213" s="4" t="str">
        <f t="shared" si="202"/>
        <v/>
      </c>
      <c r="BR213" s="4" t="str">
        <f t="shared" si="202"/>
        <v/>
      </c>
      <c r="BS213" s="4">
        <f t="shared" si="200"/>
        <v>0</v>
      </c>
      <c r="BT213" s="4" t="str">
        <f t="shared" si="200"/>
        <v/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 t="str">
        <f t="shared" si="200"/>
        <v/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 t="str">
        <f t="shared" si="200"/>
        <v/>
      </c>
      <c r="CI213" s="4" t="str">
        <f t="shared" si="201"/>
        <v/>
      </c>
      <c r="CJ213" s="4" t="str">
        <f t="shared" si="201"/>
        <v/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 t="str">
        <f t="shared" si="201"/>
        <v/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2">
        <v>30100009</v>
      </c>
      <c r="B214" s="122" t="s">
        <v>166</v>
      </c>
      <c r="C214" s="28" t="s">
        <v>154</v>
      </c>
      <c r="D214" s="5"/>
      <c r="E214" s="22">
        <v>5</v>
      </c>
      <c r="F214" s="23">
        <f t="shared" si="177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1"/>
        <v>0</v>
      </c>
      <c r="O214" s="23">
        <f t="shared" si="192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24"/>
      <c r="C215" s="28" t="s">
        <v>160</v>
      </c>
      <c r="D215" s="5"/>
      <c r="E215" s="22">
        <v>5</v>
      </c>
      <c r="F215" s="23">
        <f t="shared" si="177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1"/>
        <v>0</v>
      </c>
      <c r="O215" s="23">
        <f t="shared" si="192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22" t="s">
        <v>167</v>
      </c>
      <c r="C216" s="28" t="s">
        <v>128</v>
      </c>
      <c r="D216" s="5"/>
      <c r="E216" s="22">
        <v>5.03</v>
      </c>
      <c r="F216" s="23">
        <f t="shared" si="177"/>
        <v>0</v>
      </c>
      <c r="G216" s="23"/>
      <c r="H216" s="23">
        <f t="shared" si="189"/>
        <v>0</v>
      </c>
      <c r="I216" s="23">
        <f t="shared" si="190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1"/>
        <v>0</v>
      </c>
      <c r="O216" s="23">
        <f t="shared" si="192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 hidden="1">
      <c r="A217" s="62">
        <v>30400011</v>
      </c>
      <c r="B217" s="123"/>
      <c r="C217" s="28" t="s">
        <v>143</v>
      </c>
      <c r="D217" s="5"/>
      <c r="E217" s="22">
        <v>5.03</v>
      </c>
      <c r="F217" s="23">
        <f t="shared" si="177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80"/>
        <v>0</v>
      </c>
      <c r="K217" s="23" t="str">
        <f t="shared" si="181"/>
        <v>0</v>
      </c>
      <c r="L217" s="23" t="str">
        <f t="shared" si="182"/>
        <v>0</v>
      </c>
      <c r="M217" s="10">
        <v>0.3</v>
      </c>
      <c r="N217" s="23">
        <f t="shared" si="191"/>
        <v>0</v>
      </c>
      <c r="O217" s="23">
        <f t="shared" si="192"/>
        <v>0.3</v>
      </c>
      <c r="P217" s="23" t="str">
        <f t="shared" si="183"/>
        <v/>
      </c>
      <c r="Q217" s="7">
        <v>0.1</v>
      </c>
      <c r="R217" s="6">
        <f t="shared" si="184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2"/>
        <v/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 t="str">
        <f t="shared" si="200"/>
        <v/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 t="str">
        <f t="shared" si="200"/>
        <v/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 hidden="1">
      <c r="A218" s="62">
        <v>30400010</v>
      </c>
      <c r="B218" s="123"/>
      <c r="C218" s="82" t="s">
        <v>120</v>
      </c>
      <c r="D218" s="5"/>
      <c r="E218" s="22">
        <v>5.03</v>
      </c>
      <c r="F218" s="23">
        <f t="shared" si="177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80"/>
        <v>0</v>
      </c>
      <c r="K218" s="23" t="str">
        <f t="shared" si="181"/>
        <v>0</v>
      </c>
      <c r="L218" s="23" t="str">
        <f t="shared" si="182"/>
        <v>0</v>
      </c>
      <c r="M218" s="10">
        <v>0.3</v>
      </c>
      <c r="N218" s="23">
        <f t="shared" si="191"/>
        <v>0</v>
      </c>
      <c r="O218" s="23">
        <f t="shared" si="192"/>
        <v>0.3</v>
      </c>
      <c r="P218" s="23" t="str">
        <f t="shared" si="183"/>
        <v/>
      </c>
      <c r="Q218" s="7">
        <v>0.1</v>
      </c>
      <c r="R218" s="6">
        <f t="shared" si="18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2"/>
        <v/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 t="str">
        <f t="shared" si="200"/>
        <v/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 t="str">
        <f t="shared" si="200"/>
        <v/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24"/>
      <c r="C219" s="82" t="s">
        <v>168</v>
      </c>
      <c r="D219" s="5"/>
      <c r="E219" s="22">
        <v>5.03</v>
      </c>
      <c r="F219" s="23">
        <f t="shared" si="177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1"/>
        <v>0</v>
      </c>
      <c r="O219" s="23">
        <f t="shared" si="192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2">
        <v>30400013</v>
      </c>
      <c r="B220" s="122" t="s">
        <v>169</v>
      </c>
      <c r="C220" s="28" t="s">
        <v>119</v>
      </c>
      <c r="D220" s="5"/>
      <c r="E220" s="22">
        <v>5.03</v>
      </c>
      <c r="F220" s="23">
        <f t="shared" si="177"/>
        <v>0</v>
      </c>
      <c r="G220" s="23"/>
      <c r="H220" s="23">
        <f t="shared" si="189"/>
        <v>0</v>
      </c>
      <c r="I220" s="23">
        <f t="shared" si="190"/>
        <v>0</v>
      </c>
      <c r="J220" s="23">
        <f t="shared" si="180"/>
        <v>0</v>
      </c>
      <c r="K220" s="23" t="str">
        <f t="shared" si="181"/>
        <v>0</v>
      </c>
      <c r="L220" s="23" t="str">
        <f t="shared" si="182"/>
        <v>0</v>
      </c>
      <c r="M220" s="10">
        <v>0.5</v>
      </c>
      <c r="N220" s="23">
        <f t="shared" si="191"/>
        <v>0</v>
      </c>
      <c r="O220" s="23">
        <f t="shared" si="192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24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9"/>
        <v>0</v>
      </c>
      <c r="I221" s="23">
        <f t="shared" si="190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1"/>
        <v>0</v>
      </c>
      <c r="O221" s="23">
        <f t="shared" si="192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42" t="s">
        <v>170</v>
      </c>
      <c r="C222" s="28" t="s">
        <v>128</v>
      </c>
      <c r="D222" s="5"/>
      <c r="E222" s="22">
        <v>5.03</v>
      </c>
      <c r="F222" s="23">
        <f t="shared" si="177"/>
        <v>0</v>
      </c>
      <c r="G222" s="23"/>
      <c r="H222" s="23">
        <f t="shared" si="189"/>
        <v>0</v>
      </c>
      <c r="I222" s="23">
        <f t="shared" si="190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1"/>
        <v>0</v>
      </c>
      <c r="O222" s="23">
        <f t="shared" si="192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 hidden="1">
      <c r="A223" s="62">
        <v>30400016</v>
      </c>
      <c r="B223" s="143"/>
      <c r="C223" s="28" t="s">
        <v>146</v>
      </c>
      <c r="D223" s="5"/>
      <c r="E223" s="22">
        <v>5.03</v>
      </c>
      <c r="F223" s="23">
        <f t="shared" ref="F223:F286" si="203">E223*D223</f>
        <v>0</v>
      </c>
      <c r="G223" s="23"/>
      <c r="H223" s="23">
        <f t="shared" si="189"/>
        <v>0</v>
      </c>
      <c r="I223" s="23">
        <f t="shared" si="190"/>
        <v>0</v>
      </c>
      <c r="J223" s="23">
        <f t="shared" ref="J223:J286" si="204">F223+H223</f>
        <v>0</v>
      </c>
      <c r="K223" s="23" t="str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1"/>
        <v>0</v>
      </c>
      <c r="O223" s="23">
        <f t="shared" si="192"/>
        <v>0.4</v>
      </c>
      <c r="P223" s="23" t="str">
        <f t="shared" ref="P223:P286" si="207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8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2"/>
        <v/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 t="str">
        <f t="shared" si="202"/>
        <v/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 t="str">
        <f t="shared" si="202"/>
        <v/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49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2">
        <v>30400017</v>
      </c>
      <c r="B224" s="144"/>
      <c r="C224" s="28" t="s">
        <v>162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customHeight="1">
      <c r="A225" s="62">
        <v>30600002</v>
      </c>
      <c r="B225" s="122" t="s">
        <v>171</v>
      </c>
      <c r="C225" s="39" t="s">
        <v>120</v>
      </c>
      <c r="D225" s="5">
        <v>70</v>
      </c>
      <c r="E225" s="54">
        <v>5.03</v>
      </c>
      <c r="F225" s="23">
        <f t="shared" si="203"/>
        <v>352.1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352.1</v>
      </c>
      <c r="K225" s="23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0.70420000000000005</v>
      </c>
      <c r="O225" s="23">
        <f t="shared" si="213"/>
        <v>0.2</v>
      </c>
      <c r="P225" s="23">
        <f t="shared" si="207"/>
        <v>0</v>
      </c>
      <c r="Q225" s="7">
        <v>0.1</v>
      </c>
      <c r="R225" s="6">
        <f t="shared" si="208"/>
        <v>3.5209999999999998E-2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202"/>
        <v>0</v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>
        <f t="shared" si="202"/>
        <v>0</v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>
        <f t="shared" si="202"/>
        <v>0</v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2">
        <v>30600004</v>
      </c>
      <c r="B226" s="123"/>
      <c r="C226" s="39" t="s">
        <v>128</v>
      </c>
      <c r="D226" s="5"/>
      <c r="E226" s="54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customHeight="1">
      <c r="A227" s="62">
        <v>30600003</v>
      </c>
      <c r="B227" s="123"/>
      <c r="C227" s="39" t="s">
        <v>172</v>
      </c>
      <c r="D227" s="5">
        <v>20</v>
      </c>
      <c r="E227" s="54">
        <v>5.03</v>
      </c>
      <c r="F227" s="23">
        <f t="shared" si="203"/>
        <v>100.60000000000001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100.60000000000001</v>
      </c>
      <c r="K227" s="23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0.20120000000000005</v>
      </c>
      <c r="O227" s="23">
        <f t="shared" si="213"/>
        <v>0.2</v>
      </c>
      <c r="P227" s="23">
        <f t="shared" si="207"/>
        <v>0</v>
      </c>
      <c r="Q227" s="7">
        <v>0.1</v>
      </c>
      <c r="R227" s="6">
        <f t="shared" si="208"/>
        <v>1.0060000000000003E-2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202"/>
        <v>0</v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>
        <f t="shared" si="202"/>
        <v>0</v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>
        <f t="shared" si="202"/>
        <v>0</v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customHeight="1">
      <c r="A228" s="62">
        <v>30600001</v>
      </c>
      <c r="B228" s="124"/>
      <c r="C228" s="39" t="s">
        <v>173</v>
      </c>
      <c r="D228" s="5">
        <v>67</v>
      </c>
      <c r="E228" s="54">
        <v>5.03</v>
      </c>
      <c r="F228" s="23">
        <f t="shared" si="203"/>
        <v>337.01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337.01</v>
      </c>
      <c r="K228" s="23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0.67402000000000006</v>
      </c>
      <c r="O228" s="23">
        <f t="shared" si="213"/>
        <v>0.2</v>
      </c>
      <c r="P228" s="23">
        <f t="shared" si="207"/>
        <v>0</v>
      </c>
      <c r="Q228" s="7">
        <v>0.1</v>
      </c>
      <c r="R228" s="6">
        <f t="shared" si="208"/>
        <v>3.3701000000000002E-2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202"/>
        <v>0</v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>
        <f t="shared" si="202"/>
        <v>0</v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>
        <f t="shared" si="202"/>
        <v>0</v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122" t="s">
        <v>174</v>
      </c>
      <c r="C229" s="39" t="s">
        <v>120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23"/>
      <c r="C230" s="39" t="s">
        <v>128</v>
      </c>
      <c r="D230" s="5"/>
      <c r="E230" s="54">
        <v>10</v>
      </c>
      <c r="F230" s="23">
        <f t="shared" si="203"/>
        <v>0</v>
      </c>
      <c r="G230" s="23"/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 t="str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23"/>
      <c r="C231" s="39" t="s">
        <v>172</v>
      </c>
      <c r="D231" s="5"/>
      <c r="E231" s="54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24"/>
      <c r="C232" s="39" t="s">
        <v>173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80" t="s">
        <v>175</v>
      </c>
      <c r="C233" s="39" t="s">
        <v>176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customHeight="1">
      <c r="A234" s="62">
        <v>30400001</v>
      </c>
      <c r="B234" s="122" t="s">
        <v>177</v>
      </c>
      <c r="C234" s="82" t="s">
        <v>132</v>
      </c>
      <c r="D234" s="5">
        <v>50</v>
      </c>
      <c r="E234" s="22">
        <v>5.0599999999999996</v>
      </c>
      <c r="F234" s="23">
        <f t="shared" si="203"/>
        <v>252.99999999999997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252.99999999999997</v>
      </c>
      <c r="K234" s="23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0.7589999999999999</v>
      </c>
      <c r="O234" s="23">
        <f t="shared" si="213"/>
        <v>0.3</v>
      </c>
      <c r="P234" s="23">
        <f t="shared" si="207"/>
        <v>0</v>
      </c>
      <c r="Q234" s="7">
        <v>0.1</v>
      </c>
      <c r="R234" s="6">
        <f t="shared" si="208"/>
        <v>2.5299999999999996E-2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202"/>
        <v>0</v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>
        <f t="shared" si="202"/>
        <v>0</v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>
        <f t="shared" si="202"/>
        <v>0</v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customHeight="1">
      <c r="A235" s="62">
        <v>30400002</v>
      </c>
      <c r="B235" s="124"/>
      <c r="C235" s="28" t="s">
        <v>119</v>
      </c>
      <c r="D235" s="5">
        <v>68</v>
      </c>
      <c r="E235" s="22">
        <v>5.0599999999999996</v>
      </c>
      <c r="F235" s="23">
        <f t="shared" si="203"/>
        <v>344.08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344.08</v>
      </c>
      <c r="K235" s="23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1.0322399999999998</v>
      </c>
      <c r="O235" s="23">
        <f t="shared" si="213"/>
        <v>0.3</v>
      </c>
      <c r="P235" s="23">
        <f t="shared" si="207"/>
        <v>0</v>
      </c>
      <c r="Q235" s="7">
        <v>0.1</v>
      </c>
      <c r="R235" s="6">
        <f t="shared" si="208"/>
        <v>3.4408000000000001E-2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>
        <f t="shared" si="202"/>
        <v>0</v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>
        <f t="shared" si="202"/>
        <v>0</v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>
        <f t="shared" si="202"/>
        <v>0</v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122" t="s">
        <v>178</v>
      </c>
      <c r="C236" s="28" t="s">
        <v>128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customHeight="1">
      <c r="A237" s="62">
        <v>30400006</v>
      </c>
      <c r="B237" s="123"/>
      <c r="C237" s="28" t="s">
        <v>120</v>
      </c>
      <c r="D237" s="5">
        <v>84</v>
      </c>
      <c r="E237" s="22">
        <v>5.07</v>
      </c>
      <c r="F237" s="23">
        <f t="shared" si="203"/>
        <v>425.88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425.88</v>
      </c>
      <c r="K237" s="23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1.2776399999999999</v>
      </c>
      <c r="O237" s="23">
        <f t="shared" si="213"/>
        <v>0.3</v>
      </c>
      <c r="P237" s="23">
        <f t="shared" si="207"/>
        <v>0</v>
      </c>
      <c r="Q237" s="7">
        <v>0.1</v>
      </c>
      <c r="R237" s="6">
        <f t="shared" si="208"/>
        <v>4.2588000000000001E-2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202"/>
        <v>0</v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>
        <f t="shared" si="202"/>
        <v>0</v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>
        <f t="shared" si="202"/>
        <v>0</v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customHeight="1">
      <c r="A238" s="62">
        <v>30400007</v>
      </c>
      <c r="B238" s="124"/>
      <c r="C238" s="28" t="s">
        <v>143</v>
      </c>
      <c r="D238" s="5">
        <f>232+246</f>
        <v>478</v>
      </c>
      <c r="E238" s="22">
        <v>5.07</v>
      </c>
      <c r="F238" s="23">
        <f t="shared" si="203"/>
        <v>2423.46</v>
      </c>
      <c r="G238" s="23"/>
      <c r="H238" s="23">
        <f t="shared" si="210"/>
        <v>0</v>
      </c>
      <c r="I238" s="23">
        <f t="shared" si="211"/>
        <v>0</v>
      </c>
      <c r="J238" s="23">
        <f t="shared" si="204"/>
        <v>2423.46</v>
      </c>
      <c r="K238" s="23">
        <f t="shared" si="205"/>
        <v>0</v>
      </c>
      <c r="L238" s="23" t="str">
        <f t="shared" si="206"/>
        <v>0</v>
      </c>
      <c r="M238" s="10">
        <v>0.3</v>
      </c>
      <c r="N238" s="23">
        <f t="shared" si="212"/>
        <v>7.2703800000000003</v>
      </c>
      <c r="O238" s="23">
        <f t="shared" si="213"/>
        <v>0.3</v>
      </c>
      <c r="P238" s="23">
        <f t="shared" si="207"/>
        <v>0</v>
      </c>
      <c r="Q238" s="7">
        <v>0.1</v>
      </c>
      <c r="R238" s="6">
        <f t="shared" si="208"/>
        <v>0.24234600000000001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E261" si="215">IF(ISERROR(AB238/J238*100),"",(AB238/J238*100))</f>
        <v>0</v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>
        <f t="shared" si="215"/>
        <v>0</v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>
        <f t="shared" si="214"/>
        <v>0</v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122" t="s">
        <v>179</v>
      </c>
      <c r="C239" s="28" t="s">
        <v>173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23"/>
      <c r="C240" s="28" t="s">
        <v>128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23"/>
      <c r="C241" s="28" t="s">
        <v>143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24"/>
      <c r="C242" s="28" t="s">
        <v>120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22" t="s">
        <v>180</v>
      </c>
      <c r="C243" s="28" t="s">
        <v>173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23"/>
      <c r="C244" s="28" t="s">
        <v>128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23"/>
      <c r="C245" s="28" t="s">
        <v>143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29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24"/>
      <c r="C246" s="28" t="s">
        <v>120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22" t="s">
        <v>181</v>
      </c>
      <c r="C247" s="28" t="s">
        <v>119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23"/>
      <c r="C248" s="28" t="s">
        <v>120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23"/>
      <c r="C249" s="28" t="s">
        <v>117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75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23"/>
      <c r="C250" s="28" t="s">
        <v>147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23"/>
      <c r="C251" s="28" t="s">
        <v>126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23"/>
      <c r="C252" s="28" t="s">
        <v>182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23"/>
      <c r="C253" s="28" t="s">
        <v>143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24"/>
      <c r="C254" s="28" t="s">
        <v>128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22" t="s">
        <v>183</v>
      </c>
      <c r="C255" s="30" t="s">
        <v>146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23"/>
      <c r="C256" s="28" t="s">
        <v>143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23"/>
      <c r="C257" s="30" t="s">
        <v>184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24"/>
      <c r="C258" s="30" t="s">
        <v>126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122" t="s">
        <v>185</v>
      </c>
      <c r="C259" s="30" t="s">
        <v>148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23"/>
      <c r="C260" s="30" t="s">
        <v>186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4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23"/>
      <c r="C261" s="30" t="s">
        <v>187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24"/>
      <c r="C262" s="30" t="s">
        <v>188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3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122" t="s">
        <v>189</v>
      </c>
      <c r="C263" s="30" t="s">
        <v>148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23"/>
      <c r="C264" s="30" t="s">
        <v>186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23"/>
      <c r="C265" s="30" t="s">
        <v>187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24"/>
      <c r="C266" s="30" t="s">
        <v>188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customHeight="1">
      <c r="A267" s="62">
        <v>30600009</v>
      </c>
      <c r="B267" s="122" t="s">
        <v>190</v>
      </c>
      <c r="C267" s="30" t="s">
        <v>191</v>
      </c>
      <c r="D267" s="5">
        <v>18</v>
      </c>
      <c r="E267" s="22">
        <v>5.05</v>
      </c>
      <c r="F267" s="23">
        <f t="shared" si="203"/>
        <v>90.899999999999991</v>
      </c>
      <c r="G267" s="44"/>
      <c r="H267" s="23">
        <f t="shared" si="210"/>
        <v>0</v>
      </c>
      <c r="I267" s="23">
        <f t="shared" si="211"/>
        <v>0</v>
      </c>
      <c r="J267" s="23">
        <f t="shared" si="204"/>
        <v>90.899999999999991</v>
      </c>
      <c r="K267" s="23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0.36359999999999998</v>
      </c>
      <c r="O267" s="23">
        <f t="shared" si="213"/>
        <v>0.4</v>
      </c>
      <c r="P267" s="23">
        <f t="shared" si="207"/>
        <v>0</v>
      </c>
      <c r="Q267" s="2">
        <v>0.1</v>
      </c>
      <c r="R267" s="6">
        <f t="shared" si="208"/>
        <v>9.0899999999999991E-3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21"/>
        <v>0</v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>
        <f t="shared" si="221"/>
        <v>0</v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>
        <f t="shared" si="220"/>
        <v>0</v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customHeight="1">
      <c r="A268" s="62">
        <v>30600010</v>
      </c>
      <c r="B268" s="124"/>
      <c r="C268" s="30" t="s">
        <v>163</v>
      </c>
      <c r="D268" s="5">
        <v>29</v>
      </c>
      <c r="E268" s="22">
        <v>5.05</v>
      </c>
      <c r="F268" s="23">
        <f t="shared" si="203"/>
        <v>146.44999999999999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146.44999999999999</v>
      </c>
      <c r="K268" s="23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0.58579999999999999</v>
      </c>
      <c r="O268" s="23">
        <f t="shared" si="213"/>
        <v>0.4</v>
      </c>
      <c r="P268" s="23">
        <f t="shared" si="207"/>
        <v>0</v>
      </c>
      <c r="Q268" s="2">
        <v>0.1</v>
      </c>
      <c r="R268" s="6">
        <f t="shared" si="208"/>
        <v>1.4645E-2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21"/>
        <v>0</v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>
        <f t="shared" si="221"/>
        <v>0</v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>
        <f t="shared" si="220"/>
        <v>0</v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customHeight="1">
      <c r="A269" s="62">
        <v>30400026</v>
      </c>
      <c r="B269" s="122" t="s">
        <v>192</v>
      </c>
      <c r="C269" s="30" t="s">
        <v>168</v>
      </c>
      <c r="D269" s="5">
        <v>26</v>
      </c>
      <c r="E269" s="22">
        <v>5.05</v>
      </c>
      <c r="F269" s="23">
        <f t="shared" si="203"/>
        <v>131.29999999999998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131.29999999999998</v>
      </c>
      <c r="K269" s="23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1.0504</v>
      </c>
      <c r="O269" s="23">
        <f t="shared" si="213"/>
        <v>0.8</v>
      </c>
      <c r="P269" s="23">
        <f t="shared" si="207"/>
        <v>0</v>
      </c>
      <c r="Q269" s="2">
        <v>0.1</v>
      </c>
      <c r="R269" s="6">
        <f t="shared" si="208"/>
        <v>1.3129999999999999E-2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21"/>
        <v>0</v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>
        <f t="shared" si="221"/>
        <v>0</v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>
        <f t="shared" si="220"/>
        <v>0</v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hidden="1" customHeight="1">
      <c r="A270" s="62">
        <v>30400027</v>
      </c>
      <c r="B270" s="123"/>
      <c r="C270" s="30" t="s">
        <v>134</v>
      </c>
      <c r="D270" s="5"/>
      <c r="E270" s="22">
        <v>5.05</v>
      </c>
      <c r="F270" s="23">
        <f t="shared" si="203"/>
        <v>0</v>
      </c>
      <c r="G270" s="44"/>
      <c r="H270" s="23">
        <f t="shared" si="210"/>
        <v>0</v>
      </c>
      <c r="I270" s="23">
        <f t="shared" si="211"/>
        <v>0</v>
      </c>
      <c r="J270" s="23">
        <f t="shared" si="204"/>
        <v>0</v>
      </c>
      <c r="K270" s="23" t="str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0</v>
      </c>
      <c r="O270" s="23">
        <f t="shared" si="213"/>
        <v>0.8</v>
      </c>
      <c r="P270" s="23" t="str">
        <f t="shared" si="207"/>
        <v/>
      </c>
      <c r="Q270" s="2">
        <v>0.1</v>
      </c>
      <c r="R270" s="6">
        <f t="shared" si="208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1"/>
        <v/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 t="str">
        <f t="shared" si="221"/>
        <v/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 t="str">
        <f t="shared" si="220"/>
        <v/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hidden="1" customHeight="1">
      <c r="A271" s="62">
        <v>30400028</v>
      </c>
      <c r="B271" s="124"/>
      <c r="C271" s="30" t="s">
        <v>193</v>
      </c>
      <c r="D271" s="5"/>
      <c r="E271" s="22">
        <v>5.05</v>
      </c>
      <c r="F271" s="23">
        <f t="shared" si="203"/>
        <v>0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0</v>
      </c>
      <c r="K271" s="23" t="str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0</v>
      </c>
      <c r="O271" s="23">
        <f t="shared" si="213"/>
        <v>0.8</v>
      </c>
      <c r="P271" s="23" t="str">
        <f t="shared" si="207"/>
        <v/>
      </c>
      <c r="Q271" s="2">
        <v>0.1</v>
      </c>
      <c r="R271" s="6">
        <f t="shared" si="208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1"/>
        <v/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 t="str">
        <f t="shared" si="221"/>
        <v/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 t="str">
        <f t="shared" si="220"/>
        <v/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hidden="1" customHeight="1">
      <c r="A272" s="62">
        <v>30400004</v>
      </c>
      <c r="B272" s="122" t="s">
        <v>194</v>
      </c>
      <c r="C272" s="30" t="s">
        <v>168</v>
      </c>
      <c r="D272" s="5"/>
      <c r="E272" s="22">
        <v>5.03</v>
      </c>
      <c r="F272" s="23">
        <f t="shared" si="203"/>
        <v>0</v>
      </c>
      <c r="G272" s="44"/>
      <c r="H272" s="23">
        <f t="shared" si="210"/>
        <v>0</v>
      </c>
      <c r="I272" s="23">
        <f t="shared" si="211"/>
        <v>0</v>
      </c>
      <c r="J272" s="23">
        <f t="shared" si="204"/>
        <v>0</v>
      </c>
      <c r="K272" s="23" t="str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0</v>
      </c>
      <c r="O272" s="23">
        <f t="shared" si="213"/>
        <v>0.8</v>
      </c>
      <c r="P272" s="23" t="str">
        <f t="shared" si="207"/>
        <v/>
      </c>
      <c r="Q272" s="2">
        <v>0.1</v>
      </c>
      <c r="R272" s="6">
        <f t="shared" si="208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21"/>
        <v/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 t="str">
        <f t="shared" si="221"/>
        <v/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 t="str">
        <f t="shared" si="220"/>
        <v/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hidden="1" customHeight="1">
      <c r="A273" s="62">
        <v>30400003</v>
      </c>
      <c r="B273" s="123"/>
      <c r="C273" s="30" t="s">
        <v>146</v>
      </c>
      <c r="D273" s="5"/>
      <c r="E273" s="22">
        <v>5.03</v>
      </c>
      <c r="F273" s="23">
        <f t="shared" si="203"/>
        <v>0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hidden="1" customHeight="1">
      <c r="A274" s="62">
        <v>30400005</v>
      </c>
      <c r="B274" s="124"/>
      <c r="C274" s="30" t="s">
        <v>193</v>
      </c>
      <c r="D274" s="5"/>
      <c r="E274" s="22">
        <v>5.03</v>
      </c>
      <c r="F274" s="23">
        <f t="shared" si="203"/>
        <v>0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0</v>
      </c>
      <c r="K274" s="23" t="str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0</v>
      </c>
      <c r="O274" s="23">
        <f t="shared" si="213"/>
        <v>0.8</v>
      </c>
      <c r="P274" s="23" t="str">
        <f t="shared" si="207"/>
        <v/>
      </c>
      <c r="Q274" s="2">
        <v>0.1</v>
      </c>
      <c r="R274" s="6">
        <f t="shared" si="208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21"/>
        <v/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 t="str">
        <f t="shared" si="221"/>
        <v/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 t="str">
        <f t="shared" si="220"/>
        <v/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122" t="s">
        <v>195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0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23"/>
      <c r="C276" s="30" t="s">
        <v>196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24"/>
      <c r="C277" s="30" t="s">
        <v>125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122" t="s">
        <v>197</v>
      </c>
      <c r="C278" s="30" t="s">
        <v>152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23"/>
      <c r="C279" s="30" t="s">
        <v>126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23"/>
      <c r="C280" s="30" t="s">
        <v>168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24"/>
      <c r="C281" s="30" t="s">
        <v>198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122" t="s">
        <v>199</v>
      </c>
      <c r="C282" s="30" t="s">
        <v>200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23"/>
      <c r="C283" s="30" t="s">
        <v>201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23"/>
      <c r="C284" s="30" t="s">
        <v>135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24"/>
      <c r="C285" s="30" t="s">
        <v>198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122" t="s">
        <v>202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23"/>
      <c r="C287" s="30" t="s">
        <v>196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24"/>
      <c r="C288" s="30" t="s">
        <v>125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122" t="s">
        <v>203</v>
      </c>
      <c r="C289" s="30" t="s">
        <v>146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24"/>
      <c r="C290" s="30" t="s">
        <v>126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22" t="s">
        <v>204</v>
      </c>
      <c r="C291" s="30" t="s">
        <v>125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23"/>
      <c r="C292" s="30" t="s">
        <v>114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23"/>
      <c r="C293" s="30" t="s">
        <v>146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06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24"/>
      <c r="C294" s="30" t="s">
        <v>205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06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06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206</v>
      </c>
      <c r="C295" s="31" t="s">
        <v>207</v>
      </c>
      <c r="D295" s="5">
        <v>86</v>
      </c>
      <c r="E295" s="22">
        <v>4.8</v>
      </c>
      <c r="F295" s="23">
        <f t="shared" si="223"/>
        <v>412.8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412.8</v>
      </c>
      <c r="K295" s="23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0.8256</v>
      </c>
      <c r="O295" s="23">
        <f t="shared" si="232"/>
        <v>0.2</v>
      </c>
      <c r="P295" s="23">
        <f t="shared" si="227"/>
        <v>0</v>
      </c>
      <c r="Q295" s="7">
        <v>0.1</v>
      </c>
      <c r="R295" s="6">
        <f t="shared" si="228"/>
        <v>4.1280000000000004E-2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34"/>
        <v>0</v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>
        <f t="shared" si="233"/>
        <v>0</v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>
        <f t="shared" si="233"/>
        <v>0</v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hidden="1" customHeight="1">
      <c r="A296" s="62">
        <v>30700016</v>
      </c>
      <c r="B296" s="31" t="s">
        <v>208</v>
      </c>
      <c r="C296" s="31" t="s">
        <v>209</v>
      </c>
      <c r="D296" s="5"/>
      <c r="E296" s="22">
        <v>7.69</v>
      </c>
      <c r="F296" s="23">
        <f t="shared" si="223"/>
        <v>0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0</v>
      </c>
      <c r="K296" s="23" t="str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</v>
      </c>
      <c r="O296" s="23">
        <f t="shared" si="232"/>
        <v>0.2</v>
      </c>
      <c r="P296" s="23" t="str">
        <f t="shared" si="227"/>
        <v/>
      </c>
      <c r="Q296" s="7">
        <v>0.1</v>
      </c>
      <c r="R296" s="6">
        <f t="shared" si="228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4"/>
        <v/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 t="str">
        <f t="shared" si="233"/>
        <v/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 t="str">
        <f t="shared" si="233"/>
        <v/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customHeight="1">
      <c r="A297" s="62">
        <v>30700014</v>
      </c>
      <c r="B297" s="31" t="s">
        <v>210</v>
      </c>
      <c r="C297" s="31" t="s">
        <v>211</v>
      </c>
      <c r="D297" s="5">
        <v>80</v>
      </c>
      <c r="E297" s="22">
        <v>6.4</v>
      </c>
      <c r="F297" s="23">
        <f t="shared" si="223"/>
        <v>512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512</v>
      </c>
      <c r="K297" s="23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1.024</v>
      </c>
      <c r="O297" s="23">
        <f t="shared" si="232"/>
        <v>0.2</v>
      </c>
      <c r="P297" s="23">
        <f t="shared" si="227"/>
        <v>0</v>
      </c>
      <c r="Q297" s="7">
        <v>0.1</v>
      </c>
      <c r="R297" s="6">
        <f t="shared" si="228"/>
        <v>5.1200000000000002E-2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>
        <f t="shared" si="234"/>
        <v>0</v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>
        <f t="shared" si="233"/>
        <v>0</v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>
        <f t="shared" si="233"/>
        <v>0</v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customHeight="1">
      <c r="A298" s="62">
        <v>30700013</v>
      </c>
      <c r="B298" s="31" t="s">
        <v>212</v>
      </c>
      <c r="C298" s="31" t="s">
        <v>213</v>
      </c>
      <c r="D298" s="5">
        <v>56</v>
      </c>
      <c r="E298" s="22">
        <v>3.5</v>
      </c>
      <c r="F298" s="23">
        <f t="shared" si="223"/>
        <v>196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196</v>
      </c>
      <c r="K298" s="23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0.39200000000000002</v>
      </c>
      <c r="O298" s="23">
        <f t="shared" si="232"/>
        <v>0.2</v>
      </c>
      <c r="P298" s="23">
        <f t="shared" si="227"/>
        <v>0</v>
      </c>
      <c r="Q298" s="7">
        <v>0.1</v>
      </c>
      <c r="R298" s="6">
        <f t="shared" si="228"/>
        <v>1.9600000000000003E-2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>
        <f t="shared" si="234"/>
        <v>0</v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>
        <f t="shared" si="233"/>
        <v>0</v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>
        <f t="shared" si="233"/>
        <v>0</v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214</v>
      </c>
      <c r="C299" s="31" t="s">
        <v>215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216</v>
      </c>
      <c r="C300" s="31" t="s">
        <v>215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06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217</v>
      </c>
      <c r="C301" s="31" t="s">
        <v>215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218</v>
      </c>
      <c r="C302" s="31" t="s">
        <v>219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customHeight="1">
      <c r="A303" s="70">
        <v>30601015</v>
      </c>
      <c r="B303" s="31" t="s">
        <v>220</v>
      </c>
      <c r="C303" s="31" t="s">
        <v>221</v>
      </c>
      <c r="D303" s="5">
        <v>6</v>
      </c>
      <c r="E303" s="22">
        <v>5.976</v>
      </c>
      <c r="F303" s="23">
        <f t="shared" si="223"/>
        <v>35.856000000000002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35.856000000000002</v>
      </c>
      <c r="K303" s="23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3.5856000000000006E-2</v>
      </c>
      <c r="O303" s="23">
        <f t="shared" si="232"/>
        <v>0.1</v>
      </c>
      <c r="P303" s="23">
        <f t="shared" si="227"/>
        <v>0</v>
      </c>
      <c r="Q303" s="7">
        <v>0.1</v>
      </c>
      <c r="R303" s="6">
        <f t="shared" si="228"/>
        <v>3.5856000000000004E-3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>
        <f t="shared" si="234"/>
        <v>0</v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>
        <f t="shared" si="233"/>
        <v>0</v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>
        <f t="shared" si="233"/>
        <v>0</v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customHeight="1">
      <c r="A304" s="70">
        <v>30101066</v>
      </c>
      <c r="B304" s="31" t="s">
        <v>222</v>
      </c>
      <c r="C304" s="31" t="s">
        <v>221</v>
      </c>
      <c r="D304" s="5">
        <f>4+4</f>
        <v>8</v>
      </c>
      <c r="E304" s="22">
        <v>5.976</v>
      </c>
      <c r="F304" s="23">
        <f t="shared" si="223"/>
        <v>47.808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47.808</v>
      </c>
      <c r="K304" s="23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4.7808000000000003E-2</v>
      </c>
      <c r="O304" s="23">
        <f t="shared" si="232"/>
        <v>0.1</v>
      </c>
      <c r="P304" s="23">
        <f t="shared" si="227"/>
        <v>0</v>
      </c>
      <c r="Q304" s="7">
        <v>0.1</v>
      </c>
      <c r="R304" s="6">
        <f t="shared" si="228"/>
        <v>4.7808E-3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>
        <f t="shared" si="234"/>
        <v>0</v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>
        <f t="shared" si="233"/>
        <v>0</v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>
        <f t="shared" si="233"/>
        <v>0</v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1" t="s">
        <v>223</v>
      </c>
      <c r="C305" s="30" t="s">
        <v>224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  <c r="DW305"/>
      <c r="DX305"/>
      <c r="DY305"/>
    </row>
    <row r="306" spans="1:215" s="9" customFormat="1" ht="15" hidden="1" customHeight="1">
      <c r="A306" s="29">
        <v>201067</v>
      </c>
      <c r="B306" s="81" t="s">
        <v>225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2153</v>
      </c>
      <c r="E307" s="44"/>
      <c r="F307" s="45">
        <f>SUM(F159:F306)</f>
        <v>10891.174000000001</v>
      </c>
      <c r="G307" s="45">
        <f t="shared" ref="G307:J307" si="237">SUM(G159:G306)</f>
        <v>4441.6010000000006</v>
      </c>
      <c r="H307" s="45">
        <f t="shared" si="237"/>
        <v>40.6</v>
      </c>
      <c r="I307" s="45">
        <f t="shared" si="237"/>
        <v>0</v>
      </c>
      <c r="J307" s="45">
        <f t="shared" si="237"/>
        <v>10931.773999999999</v>
      </c>
      <c r="K307" s="45">
        <f>IF(ISERROR(H307/J307*100),"0",(H307/J307*100))</f>
        <v>0.37139443241325698</v>
      </c>
      <c r="L307" s="45">
        <f>IF(ISERROR(I307/G307*100),"0",(I307/G307*100))</f>
        <v>0</v>
      </c>
      <c r="M307" s="46">
        <f>IF(ISERROR(N307/J307*100),"",(N307/J307*100))</f>
        <v>0.54660107316525219</v>
      </c>
      <c r="N307" s="45">
        <f>SUM(N159:N306)</f>
        <v>59.753194000000015</v>
      </c>
      <c r="O307" s="45">
        <f>IF(ISERROR(M307-K307-L307),"0",(M307-K307-L307))</f>
        <v>0.17520664075199521</v>
      </c>
      <c r="P307" s="45">
        <f>(S307+T307+U307+V307+W307+X307+Y307+Z307+AA307)/J307*1000</f>
        <v>0.18295292237106256</v>
      </c>
      <c r="Q307" s="47">
        <f>IF(ISERROR(R307/J307*1000),"",(R307/J307*1000))</f>
        <v>0.432969927845197</v>
      </c>
      <c r="R307" s="45">
        <f>SUM(R159:R306)</f>
        <v>4.7331294000000002</v>
      </c>
      <c r="S307" s="45">
        <f t="shared" ref="S307:BO307" si="238">SUM(S159:S306)</f>
        <v>1</v>
      </c>
      <c r="T307" s="45">
        <f t="shared" si="238"/>
        <v>0</v>
      </c>
      <c r="U307" s="45">
        <f t="shared" si="238"/>
        <v>0</v>
      </c>
      <c r="V307" s="45">
        <f t="shared" si="238"/>
        <v>1</v>
      </c>
      <c r="W307" s="45">
        <f t="shared" si="238"/>
        <v>0</v>
      </c>
      <c r="X307" s="45">
        <f t="shared" si="238"/>
        <v>0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5</v>
      </c>
      <c r="AC307" s="45">
        <f t="shared" si="238"/>
        <v>24.5</v>
      </c>
      <c r="AD307" s="45">
        <f t="shared" si="238"/>
        <v>0</v>
      </c>
      <c r="AE307" s="45">
        <f t="shared" si="238"/>
        <v>0</v>
      </c>
      <c r="AF307" s="45">
        <f t="shared" si="238"/>
        <v>7.3000000000000007</v>
      </c>
      <c r="AG307" s="45">
        <f t="shared" si="238"/>
        <v>0</v>
      </c>
      <c r="AH307" s="45">
        <f t="shared" si="238"/>
        <v>0</v>
      </c>
      <c r="AI307" s="45">
        <f t="shared" si="238"/>
        <v>0</v>
      </c>
      <c r="AJ307" s="45">
        <f t="shared" si="238"/>
        <v>0</v>
      </c>
      <c r="AK307" s="45">
        <f t="shared" si="238"/>
        <v>0</v>
      </c>
      <c r="AL307" s="45">
        <f t="shared" si="238"/>
        <v>0</v>
      </c>
      <c r="AM307" s="45">
        <f t="shared" si="238"/>
        <v>3.8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0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0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0</v>
      </c>
      <c r="BC307" s="45">
        <f t="shared" si="238"/>
        <v>0</v>
      </c>
      <c r="BD307" s="45">
        <f t="shared" si="238"/>
        <v>0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0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0</v>
      </c>
      <c r="BM307" s="45">
        <f t="shared" si="238"/>
        <v>0</v>
      </c>
      <c r="BN307" s="45">
        <f t="shared" si="238"/>
        <v>0</v>
      </c>
      <c r="BO307" s="45">
        <f t="shared" si="238"/>
        <v>0</v>
      </c>
      <c r="BP307" s="48">
        <f>IF(ISERROR(AB307/$J$307*100),"",(AB307/$J$307*100))</f>
        <v>4.573823059276564E-2</v>
      </c>
      <c r="BQ307" s="48">
        <f>IF(ISERROR(AC307/$J$307*100),"",(AC307/$J$307*100))</f>
        <v>0.22411732990455166</v>
      </c>
      <c r="BR307" s="48">
        <f>IF(ISERROR(AD307/$J$307*100),"",(AD307/$J$307*100))</f>
        <v>0</v>
      </c>
      <c r="BS307" s="48">
        <f t="shared" ref="BS307:DC307" si="239">IF(ISERROR(AE307/$J$307*100),"",(AE307/$J$307*100))</f>
        <v>0</v>
      </c>
      <c r="BT307" s="48">
        <f t="shared" si="239"/>
        <v>6.6777816665437834E-2</v>
      </c>
      <c r="BU307" s="48">
        <f t="shared" si="239"/>
        <v>0</v>
      </c>
      <c r="BV307" s="48">
        <f t="shared" si="239"/>
        <v>0</v>
      </c>
      <c r="BW307" s="48">
        <f t="shared" si="239"/>
        <v>0</v>
      </c>
      <c r="BX307" s="48">
        <f t="shared" si="239"/>
        <v>0</v>
      </c>
      <c r="BY307" s="48">
        <f t="shared" si="239"/>
        <v>0</v>
      </c>
      <c r="BZ307" s="48">
        <f t="shared" si="239"/>
        <v>0</v>
      </c>
      <c r="CA307" s="48">
        <f t="shared" si="239"/>
        <v>3.4761055250501889E-2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0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0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0</v>
      </c>
      <c r="CQ307" s="48">
        <f t="shared" si="239"/>
        <v>0</v>
      </c>
      <c r="CR307" s="48">
        <f t="shared" si="239"/>
        <v>0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0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0</v>
      </c>
      <c r="DA307" s="48">
        <f t="shared" si="239"/>
        <v>0</v>
      </c>
      <c r="DB307" s="48">
        <f t="shared" si="239"/>
        <v>0</v>
      </c>
      <c r="DC307" s="48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2017-02-15T02:04:32Z</dcterms:modified>
</cp:coreProperties>
</file>