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G303"/>
  <c r="D303"/>
  <c r="F303" s="1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G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G271"/>
  <c r="D271"/>
  <c r="F271" s="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G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G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G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D237"/>
  <c r="D30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G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G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G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G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G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G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G161"/>
  <c r="G307" s="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G148"/>
  <c r="DK148" s="1"/>
  <c r="D148"/>
  <c r="DH148" s="1"/>
  <c r="DJ148" s="1"/>
  <c r="DN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D116"/>
  <c r="DH116" s="1"/>
  <c r="DJ116" s="1"/>
  <c r="DN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D82"/>
  <c r="D15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G72"/>
  <c r="DK72" s="1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G70"/>
  <c r="DK70" s="1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G60"/>
  <c r="DK60" s="1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G56"/>
  <c r="DK56" s="1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G35"/>
  <c r="DK35" s="1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G27"/>
  <c r="DK27" s="1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9" i="86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P27"/>
  <c r="FT27"/>
  <c r="FU27"/>
  <c r="FV27"/>
  <c r="FX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P35"/>
  <c r="FT35"/>
  <c r="FU35"/>
  <c r="FV35"/>
  <c r="FX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P56"/>
  <c r="FT56"/>
  <c r="FU56"/>
  <c r="FV56"/>
  <c r="FX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P60"/>
  <c r="FT60"/>
  <c r="FU60"/>
  <c r="FV60"/>
  <c r="FX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P70"/>
  <c r="FT70"/>
  <c r="FU70"/>
  <c r="FV70"/>
  <c r="FX70"/>
  <c r="FZ70"/>
  <c r="GB70"/>
  <c r="K71"/>
  <c r="DO71"/>
  <c r="DS71" s="1"/>
  <c r="FT71"/>
  <c r="FU71"/>
  <c r="FV71"/>
  <c r="FX71"/>
  <c r="FY71"/>
  <c r="FZ71"/>
  <c r="GB71"/>
  <c r="K72"/>
  <c r="DO72"/>
  <c r="DP72"/>
  <c r="FT72"/>
  <c r="FU72"/>
  <c r="FV72"/>
  <c r="FX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FV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82"/>
  <c r="J82" s="1"/>
  <c r="DH82"/>
  <c r="DJ82" s="1"/>
  <c r="DN82" s="1"/>
  <c r="F116"/>
  <c r="J116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DO148"/>
  <c r="DP148"/>
  <c r="FT148"/>
  <c r="FU148"/>
  <c r="FV148"/>
  <c r="FX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8"/>
  <c r="J148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37"/>
  <c r="J237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37"/>
  <c r="R237"/>
  <c r="BX237" s="1"/>
  <c r="P237"/>
  <c r="BV237" s="1"/>
  <c r="N237"/>
  <c r="BT237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8"/>
  <c r="R148"/>
  <c r="BX148" s="1"/>
  <c r="P148"/>
  <c r="BV148" s="1"/>
  <c r="N148"/>
  <c r="BT148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6"/>
  <c r="R116"/>
  <c r="BX116" s="1"/>
  <c r="P116"/>
  <c r="BV116" s="1"/>
  <c r="N116"/>
  <c r="BT116" s="1"/>
  <c r="DV82"/>
  <c r="GB82" s="1"/>
  <c r="DT82"/>
  <c r="FZ82" s="1"/>
  <c r="DR82"/>
  <c r="FX82" s="1"/>
  <c r="BP82"/>
  <c r="R82"/>
  <c r="BX82" s="1"/>
  <c r="P82"/>
  <c r="BV82" s="1"/>
  <c r="N82"/>
  <c r="BT82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37"/>
  <c r="F307"/>
  <c r="DS148"/>
  <c r="FY148" s="1"/>
  <c r="K148"/>
  <c r="K116"/>
  <c r="DS93"/>
  <c r="FY93" s="1"/>
  <c r="FT82"/>
  <c r="DO82"/>
  <c r="K82"/>
  <c r="DS72"/>
  <c r="FY72" s="1"/>
  <c r="DS70"/>
  <c r="FY70" s="1"/>
  <c r="DK152"/>
  <c r="DP152" s="1"/>
  <c r="FV152" s="1"/>
  <c r="DH152"/>
  <c r="F152"/>
  <c r="DY156"/>
  <c r="EE162"/>
  <c r="DS60"/>
  <c r="FY60" s="1"/>
  <c r="DS56"/>
  <c r="FY56" s="1"/>
  <c r="DS35"/>
  <c r="FY35" s="1"/>
  <c r="DS27"/>
  <c r="FY27" s="1"/>
  <c r="DS6"/>
  <c r="FY6" s="1"/>
  <c r="BQ82" l="1"/>
  <c r="O82"/>
  <c r="BU82" s="1"/>
  <c r="DS82"/>
  <c r="FY82" s="1"/>
  <c r="FU82"/>
  <c r="BQ116"/>
  <c r="O116"/>
  <c r="BU116" s="1"/>
  <c r="BQ148"/>
  <c r="O148"/>
  <c r="BU148" s="1"/>
  <c r="BQ237"/>
  <c r="O237"/>
  <c r="BU237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C10" i="86"/>
  <c r="DS152" i="87" l="1"/>
  <c r="FY152" s="1"/>
  <c r="FW152"/>
</calcChain>
</file>

<file path=xl/sharedStrings.xml><?xml version="1.0" encoding="utf-8"?>
<sst xmlns="http://schemas.openxmlformats.org/spreadsheetml/2006/main" count="1027" uniqueCount="306">
  <si>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</si>
  <si>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</si>
  <si>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</si>
  <si>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</si>
  <si>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</si>
  <si>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</si>
  <si>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</si>
  <si>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</si>
  <si>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</si>
  <si>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</si>
  <si>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</si>
  <si>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</si>
  <si>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</si>
  <si>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</si>
  <si>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</si>
  <si>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</si>
  <si>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</si>
  <si>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</si>
  <si>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</si>
  <si>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</si>
  <si>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</si>
  <si>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</si>
  <si>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</si>
  <si>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</si>
  <si>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</si>
  <si>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</si>
  <si>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</si>
  <si>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</si>
  <si>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</si>
  <si>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</si>
  <si>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</si>
  <si>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</si>
  <si>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</si>
  <si>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</si>
  <si>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</si>
  <si>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</si>
  <si>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</si>
  <si>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</si>
  <si>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</si>
  <si>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</si>
  <si>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</si>
  <si>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</si>
  <si>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</si>
  <si>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</si>
  <si>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</si>
  <si>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</si>
  <si>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</si>
  <si>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</si>
  <si>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</si>
  <si>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</si>
  <si>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</si>
  <si>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</si>
  <si>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</si>
  <si>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</si>
  <si>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</si>
  <si>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字粒穿膜</t>
    <phoneticPr fontId="2" type="noConversion"/>
  </si>
  <si>
    <t>25g乳酸酸奶</t>
    <phoneticPr fontId="1" type="noConversion"/>
  </si>
  <si>
    <t>气泡、偏膜、日期不良</t>
    <phoneticPr fontId="1" type="noConversion"/>
  </si>
  <si>
    <t>45g奶香酪哈密瓜</t>
    <phoneticPr fontId="1" type="noConversion"/>
  </si>
  <si>
    <t>挂杯、气泡、杂物</t>
    <phoneticPr fontId="1" type="noConversion"/>
  </si>
  <si>
    <t>A</t>
    <phoneticPr fontId="1" type="noConversion"/>
  </si>
  <si>
    <t>B</t>
    <phoneticPr fontId="1" type="noConversion"/>
  </si>
  <si>
    <t>30g果味哈密瓜</t>
    <phoneticPr fontId="1" type="noConversion"/>
  </si>
  <si>
    <t>36g层层哈密瓜</t>
    <phoneticPr fontId="1" type="noConversion"/>
  </si>
  <si>
    <t>翻料、气泡</t>
    <phoneticPr fontId="1" type="noConversion"/>
  </si>
  <si>
    <t>气泡、翻料</t>
    <phoneticPr fontId="1" type="noConversion"/>
  </si>
  <si>
    <t>92g果肉粒布甸草莓</t>
    <phoneticPr fontId="1" type="noConversion"/>
  </si>
  <si>
    <t>气泡、杂物</t>
    <phoneticPr fontId="1" type="noConversion"/>
  </si>
  <si>
    <t>偏膜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</si>
  <si>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</si>
  <si>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</si>
  <si>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</si>
  <si>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</si>
  <si>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</si>
  <si>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</si>
  <si>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</si>
  <si>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</si>
  <si>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</si>
  <si>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</si>
  <si>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</si>
  <si>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</si>
  <si>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</si>
  <si>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</si>
  <si>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</si>
  <si>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</si>
  <si>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</si>
  <si>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</si>
  <si>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</si>
  <si>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</si>
  <si>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</si>
  <si>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</si>
  <si>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</si>
  <si>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</si>
  <si>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</si>
  <si>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</si>
  <si>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</si>
  <si>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</si>
  <si>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</si>
  <si>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</si>
  <si>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</si>
  <si>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</si>
  <si>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</si>
  <si>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</si>
  <si>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</si>
  <si>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</si>
  <si>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</si>
  <si>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</si>
  <si>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</si>
  <si>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</si>
  <si>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</si>
  <si>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</si>
  <si>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</si>
  <si>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</si>
  <si>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</si>
  <si>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</si>
  <si>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</si>
  <si>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汽泡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</si>
  <si>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</si>
  <si>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</si>
  <si>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</si>
  <si>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</si>
  <si>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</si>
  <si>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</si>
  <si>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杂物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</si>
  <si>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</si>
  <si>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</si>
  <si>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</si>
  <si>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</si>
  <si>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</si>
  <si>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</si>
  <si>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</si>
  <si>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</si>
  <si>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</si>
  <si>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</si>
  <si>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</si>
  <si>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</si>
  <si>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</si>
  <si>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</si>
  <si>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</si>
  <si>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</si>
  <si>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</si>
  <si>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</si>
  <si>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</si>
  <si>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</si>
  <si>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</si>
  <si>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</si>
  <si>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</si>
  <si>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</si>
  <si>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</si>
  <si>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</si>
  <si>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</si>
  <si>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</si>
  <si>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</si>
  <si>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</si>
  <si>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</si>
  <si>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</si>
  <si>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</si>
  <si>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</si>
  <si>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</si>
  <si>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</si>
  <si>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</si>
  <si>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</si>
  <si>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</si>
  <si>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</si>
  <si>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</si>
  <si>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</si>
  <si>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</si>
  <si>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</si>
  <si>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</si>
  <si>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</si>
  <si>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</si>
  <si>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</si>
  <si>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</si>
  <si>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</si>
  <si>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</si>
  <si>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</si>
  <si>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</si>
  <si>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</si>
  <si>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</si>
  <si>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</si>
  <si>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</si>
  <si>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</si>
  <si>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</si>
  <si>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</si>
  <si>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</si>
  <si>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</si>
  <si>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</si>
  <si>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</si>
  <si>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</si>
  <si>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</si>
  <si>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</si>
  <si>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</si>
  <si>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</si>
  <si>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</si>
  <si>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</si>
  <si>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</si>
  <si>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</si>
  <si>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</si>
  <si>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</si>
  <si>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</si>
  <si>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</si>
  <si>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</si>
  <si>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</si>
  <si>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</si>
  <si>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</si>
  <si>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</si>
  <si>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</si>
  <si>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</si>
  <si>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</si>
  <si>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</si>
  <si>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</si>
  <si>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</si>
  <si>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</si>
  <si>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</si>
  <si>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</si>
  <si>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</si>
  <si>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</si>
  <si>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</si>
  <si>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</si>
  <si>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</si>
  <si>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</si>
  <si>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</si>
  <si>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</si>
  <si>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</si>
  <si>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</si>
  <si>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</si>
  <si>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</si>
  <si>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</si>
  <si>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</si>
  <si>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</si>
  <si>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</si>
  <si>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</si>
  <si>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</si>
  <si>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</si>
  <si>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</si>
  <si>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</si>
  <si>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</si>
  <si>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</si>
  <si>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</si>
  <si>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</si>
  <si>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</si>
  <si>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</si>
  <si>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</si>
  <si>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</si>
  <si>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</si>
  <si>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</si>
  <si>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</si>
  <si>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</si>
  <si>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</si>
  <si>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</si>
  <si>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</si>
  <si>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</si>
  <si>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</si>
  <si>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</si>
  <si>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</si>
  <si>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</si>
  <si>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</si>
  <si>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</si>
  <si>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</si>
  <si>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</si>
  <si>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</si>
  <si>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</si>
  <si>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</si>
  <si>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</si>
  <si>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</si>
  <si>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</si>
  <si>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</si>
  <si>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</si>
  <si>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毛线</t>
    <phoneticPr fontId="2" type="noConversion"/>
  </si>
  <si>
    <t>铁丝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</si>
  <si>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</si>
  <si>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</si>
  <si>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</si>
  <si>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</si>
  <si>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</si>
  <si>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</si>
  <si>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</si>
  <si>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</si>
  <si>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</si>
  <si>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</si>
  <si>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</si>
  <si>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</si>
  <si>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</si>
  <si>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</si>
  <si>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</si>
  <si>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</si>
  <si>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</si>
  <si>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</si>
  <si>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</si>
  <si>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</si>
  <si>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</si>
  <si>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</si>
  <si>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</si>
  <si>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</si>
  <si>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</si>
  <si>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</si>
  <si>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</si>
  <si>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</si>
  <si>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含桔子果肉产品</t>
    <phoneticPr fontId="1" type="noConversion"/>
  </si>
  <si>
    <t>21g芝士布丁果冻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</si>
  <si>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</si>
  <si>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</si>
  <si>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</si>
  <si>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25g乳酸果冻</t>
    <phoneticPr fontId="2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</si>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</sst>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9" fillId="0" borderId="8" xfId="0" applyFont="1" applyBorder="1" applyAlignment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6" xfId="0" applyFont="1" applyBorder="1" applyAlignment="1">
      <alignment vertical="center"/>
    </xf>
  </cellXfs>
  <cellStyles count="3">
    <cellStyle name="常规" xfId="0" builtinId="0"/>
    <cellStyle name="常规 2" xfId="2"/>
    <cellStyle name="常规_Sheet1" xfId="1"/>
  </cellStyles>
  <dxfs count="4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.8"/>
      <sheetName val="9"/>
      <sheetName val="10"/>
      <sheetName val="11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2">
          <cell r="J152">
            <v>10057.580000000002</v>
          </cell>
          <cell r="K152">
            <v>0.24658019125873218</v>
          </cell>
          <cell r="L152">
            <v>0.319783091389097</v>
          </cell>
          <cell r="M152">
            <v>0.58840715162096635</v>
          </cell>
          <cell r="P152">
            <v>0</v>
          </cell>
          <cell r="Q152">
            <v>0.25329293925576529</v>
          </cell>
        </row>
        <row r="307">
          <cell r="J307">
            <v>28478.304000000004</v>
          </cell>
          <cell r="K307">
            <v>0.33955673764842176</v>
          </cell>
          <cell r="L307">
            <v>0.20097550003528925</v>
          </cell>
          <cell r="M307">
            <v>0.63821077266399007</v>
          </cell>
          <cell r="P307">
            <v>0.17557225317912187</v>
          </cell>
          <cell r="Q307">
            <v>0.36925169069056923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/>
      <sheetData sheetId="1">
        <row r="6">
          <cell r="L6">
            <v>3273.6000000000004</v>
          </cell>
        </row>
      </sheetData>
      <sheetData sheetId="2">
        <row r="8">
          <cell r="L8">
            <v>3273.6000000000004</v>
          </cell>
        </row>
      </sheetData>
      <sheetData sheetId="3">
        <row r="11">
          <cell r="L11">
            <v>3860.2666666666664</v>
          </cell>
        </row>
      </sheetData>
      <sheetData sheetId="4">
        <row r="9">
          <cell r="L9">
            <v>4188.8</v>
          </cell>
        </row>
      </sheetData>
      <sheetData sheetId="5">
        <row r="13">
          <cell r="L13">
            <v>3850</v>
          </cell>
        </row>
      </sheetData>
      <sheetData sheetId="6">
        <row r="12">
          <cell r="L12">
            <v>4127.2</v>
          </cell>
        </row>
      </sheetData>
      <sheetData sheetId="7">
        <row r="6">
          <cell r="L6">
            <v>1668.48</v>
          </cell>
        </row>
      </sheetData>
      <sheetData sheetId="8">
        <row r="9">
          <cell r="L9">
            <v>2484.5333333333333</v>
          </cell>
        </row>
      </sheetData>
      <sheetData sheetId="9">
        <row r="11">
          <cell r="L11">
            <v>4127.2</v>
          </cell>
        </row>
      </sheetData>
      <sheetData sheetId="10">
        <row r="12">
          <cell r="L12">
            <v>4414.666666666667</v>
          </cell>
        </row>
      </sheetData>
      <sheetData sheetId="11">
        <row r="12">
          <cell r="L12">
            <v>1488.6666666666665</v>
          </cell>
        </row>
        <row r="14">
          <cell r="L14">
            <v>640.20000000000005</v>
          </cell>
        </row>
        <row r="25">
          <cell r="L25">
            <v>1154.1200000000001</v>
          </cell>
        </row>
        <row r="43">
          <cell r="L43">
            <v>1056.7583999999999</v>
          </cell>
        </row>
        <row r="57">
          <cell r="L57">
            <v>1801.4699999999998</v>
          </cell>
        </row>
        <row r="85">
          <cell r="L85">
            <v>384.33750000000003</v>
          </cell>
        </row>
        <row r="87">
          <cell r="L87">
            <v>831</v>
          </cell>
        </row>
        <row r="141">
          <cell r="L141">
            <v>1114</v>
          </cell>
        </row>
        <row r="176">
          <cell r="L176">
            <v>1786.3999999999999</v>
          </cell>
        </row>
        <row r="221">
          <cell r="L221">
            <v>51.333333333333329</v>
          </cell>
        </row>
        <row r="222">
          <cell r="L222">
            <v>4055.333333333333</v>
          </cell>
        </row>
        <row r="223">
          <cell r="L223">
            <v>1835.24</v>
          </cell>
        </row>
        <row r="234">
          <cell r="L234">
            <v>4091.88</v>
          </cell>
        </row>
        <row r="245">
          <cell r="L245">
            <v>1431.04</v>
          </cell>
        </row>
        <row r="252">
          <cell r="L252">
            <v>3595.9139999999998</v>
          </cell>
        </row>
        <row r="265">
          <cell r="L265">
            <v>3166.22</v>
          </cell>
        </row>
        <row r="266">
          <cell r="L266">
            <v>928.03</v>
          </cell>
        </row>
        <row r="293">
          <cell r="L293">
            <v>831</v>
          </cell>
        </row>
        <row r="294">
          <cell r="L294">
            <v>415.5</v>
          </cell>
        </row>
        <row r="295">
          <cell r="L295">
            <v>831</v>
          </cell>
        </row>
        <row r="313">
          <cell r="L313">
            <v>1572.3000000000002</v>
          </cell>
        </row>
        <row r="314">
          <cell r="L314">
            <v>524.1</v>
          </cell>
        </row>
        <row r="339">
          <cell r="L339">
            <v>2930.4</v>
          </cell>
        </row>
        <row r="378">
          <cell r="L378">
            <v>5572.5599999999995</v>
          </cell>
        </row>
        <row r="385">
          <cell r="L385">
            <v>510.40000000000003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89"/>
      <c r="E2" s="92" t="s">
        <v>26</v>
      </c>
      <c r="F2" s="93" t="s">
        <v>27</v>
      </c>
      <c r="G2" s="94"/>
      <c r="H2" s="97" t="s">
        <v>28</v>
      </c>
      <c r="I2" s="98"/>
      <c r="J2" s="98"/>
      <c r="K2" s="98"/>
      <c r="L2" s="98"/>
      <c r="M2" s="98"/>
      <c r="N2" s="99"/>
    </row>
    <row r="3" spans="1:14" s="17" customFormat="1" ht="30.75" customHeight="1">
      <c r="A3" s="12" t="s">
        <v>29</v>
      </c>
      <c r="B3" s="15">
        <f>+'[1]11'!$J$152</f>
        <v>10057.580000000002</v>
      </c>
      <c r="C3" s="15">
        <f>+'[1]11'!$J$307</f>
        <v>28478.304000000004</v>
      </c>
      <c r="D3" s="90"/>
      <c r="E3" s="92"/>
      <c r="F3" s="95"/>
      <c r="G3" s="96"/>
      <c r="H3" s="56" t="s">
        <v>30</v>
      </c>
      <c r="I3" s="56" t="s">
        <v>31</v>
      </c>
      <c r="J3" s="86" t="s">
        <v>32</v>
      </c>
      <c r="K3" s="87"/>
      <c r="L3" s="56" t="s">
        <v>33</v>
      </c>
      <c r="M3" s="86" t="s">
        <v>34</v>
      </c>
      <c r="N3" s="87"/>
    </row>
    <row r="4" spans="1:14" s="17" customFormat="1" ht="31.5" customHeight="1">
      <c r="A4" s="13" t="s">
        <v>35</v>
      </c>
      <c r="B4" s="15">
        <f>+'[1]11'!$M$152</f>
        <v>0.58840715162096635</v>
      </c>
      <c r="C4" s="15">
        <f>+'[1]11'!$M$307</f>
        <v>0.63821077266399007</v>
      </c>
      <c r="D4" s="90"/>
      <c r="E4" s="92" t="s">
        <v>60</v>
      </c>
      <c r="F4" s="84" t="s">
        <v>56</v>
      </c>
      <c r="G4" s="85"/>
      <c r="H4" s="18">
        <v>0.3</v>
      </c>
      <c r="I4" s="18">
        <v>0</v>
      </c>
      <c r="J4" s="86"/>
      <c r="K4" s="87"/>
      <c r="L4" s="18">
        <v>2.2799999999999998</v>
      </c>
      <c r="M4" s="86" t="s">
        <v>57</v>
      </c>
      <c r="N4" s="87"/>
    </row>
    <row r="5" spans="1:14" s="17" customFormat="1" ht="31.5" customHeight="1">
      <c r="A5" s="13" t="s">
        <v>31</v>
      </c>
      <c r="B5" s="15">
        <f>+'[1]11'!$K$152</f>
        <v>0.24658019125873218</v>
      </c>
      <c r="C5" s="15">
        <f>+'[1]11'!$K$307</f>
        <v>0.33955673764842176</v>
      </c>
      <c r="D5" s="90"/>
      <c r="E5" s="92"/>
      <c r="F5" s="84" t="s">
        <v>58</v>
      </c>
      <c r="G5" s="85"/>
      <c r="H5" s="18">
        <v>0.2</v>
      </c>
      <c r="I5" s="18">
        <v>0.82</v>
      </c>
      <c r="J5" s="86" t="s">
        <v>59</v>
      </c>
      <c r="K5" s="87"/>
      <c r="L5" s="18">
        <v>0</v>
      </c>
      <c r="M5" s="86"/>
      <c r="N5" s="87"/>
    </row>
    <row r="6" spans="1:14" s="17" customFormat="1" ht="31.5" customHeight="1">
      <c r="A6" s="13" t="s">
        <v>36</v>
      </c>
      <c r="B6" s="15">
        <f>+'[1]11'!$L$152</f>
        <v>0.319783091389097</v>
      </c>
      <c r="C6" s="15">
        <f>+'[1]11'!$L$307</f>
        <v>0.20097550003528925</v>
      </c>
      <c r="D6" s="90"/>
      <c r="E6" s="92" t="s">
        <v>61</v>
      </c>
      <c r="F6" s="84" t="s">
        <v>62</v>
      </c>
      <c r="G6" s="85"/>
      <c r="H6" s="18">
        <v>0.35</v>
      </c>
      <c r="I6" s="18">
        <v>0</v>
      </c>
      <c r="J6" s="86"/>
      <c r="K6" s="87"/>
      <c r="L6" s="18">
        <v>0.56000000000000005</v>
      </c>
      <c r="M6" s="86" t="s">
        <v>57</v>
      </c>
      <c r="N6" s="87"/>
    </row>
    <row r="7" spans="1:14" s="17" customFormat="1" ht="31.5" customHeight="1">
      <c r="A7" s="13" t="s">
        <v>37</v>
      </c>
      <c r="B7" s="15">
        <f>+B5+B6</f>
        <v>0.5663632826478292</v>
      </c>
      <c r="C7" s="15">
        <f>+C5+C6</f>
        <v>0.54053223768371095</v>
      </c>
      <c r="D7" s="90"/>
      <c r="E7" s="92"/>
      <c r="F7" s="84" t="s">
        <v>63</v>
      </c>
      <c r="G7" s="85"/>
      <c r="H7" s="18">
        <v>0.8</v>
      </c>
      <c r="I7" s="18">
        <v>0.94</v>
      </c>
      <c r="J7" s="86" t="s">
        <v>64</v>
      </c>
      <c r="K7" s="87"/>
      <c r="L7" s="18">
        <v>0.42</v>
      </c>
      <c r="M7" s="86" t="s">
        <v>65</v>
      </c>
      <c r="N7" s="87"/>
    </row>
    <row r="8" spans="1:14" s="17" customFormat="1" ht="31.5" customHeight="1">
      <c r="A8" s="13" t="s">
        <v>38</v>
      </c>
      <c r="B8" s="16">
        <f>+B7-B4</f>
        <v>-2.2043868973137148E-2</v>
      </c>
      <c r="C8" s="16">
        <f>+C7-C4</f>
        <v>-9.7678534980279119E-2</v>
      </c>
      <c r="D8" s="90"/>
      <c r="E8" s="92"/>
      <c r="F8" s="84" t="s">
        <v>66</v>
      </c>
      <c r="G8" s="85"/>
      <c r="H8" s="18">
        <v>0.2</v>
      </c>
      <c r="I8" s="19">
        <v>0.37</v>
      </c>
      <c r="J8" s="86" t="s">
        <v>67</v>
      </c>
      <c r="K8" s="87"/>
      <c r="L8" s="18">
        <v>0.34</v>
      </c>
      <c r="M8" s="86" t="s">
        <v>68</v>
      </c>
      <c r="N8" s="87"/>
    </row>
    <row r="9" spans="1:14" s="17" customFormat="1" ht="31.5" customHeight="1">
      <c r="A9" s="12" t="s">
        <v>39</v>
      </c>
      <c r="B9" s="16">
        <f>+'[1]11'!$Q$152</f>
        <v>0.25329293925576529</v>
      </c>
      <c r="C9" s="16">
        <f>+'[1]11'!$Q$307</f>
        <v>0.36925169069056923</v>
      </c>
      <c r="D9" s="90"/>
      <c r="E9" s="145"/>
      <c r="F9" s="84"/>
      <c r="G9" s="85"/>
      <c r="H9" s="18"/>
      <c r="I9" s="18"/>
      <c r="J9" s="86"/>
      <c r="K9" s="87"/>
      <c r="L9" s="18"/>
      <c r="M9" s="86"/>
      <c r="N9" s="87"/>
    </row>
    <row r="10" spans="1:14" s="17" customFormat="1" ht="31.5" customHeight="1">
      <c r="A10" s="12" t="s">
        <v>43</v>
      </c>
      <c r="B10" s="16">
        <f>+'[1]11'!$P$152</f>
        <v>0</v>
      </c>
      <c r="C10" s="16">
        <f>+'[1]11'!$P$307</f>
        <v>0.17557225317912187</v>
      </c>
      <c r="D10" s="90"/>
      <c r="E10" s="145"/>
      <c r="F10" s="84"/>
      <c r="G10" s="85"/>
      <c r="H10" s="18"/>
      <c r="I10" s="18"/>
      <c r="J10" s="86"/>
      <c r="K10" s="87"/>
      <c r="L10" s="56"/>
      <c r="M10" s="86"/>
      <c r="N10" s="87"/>
    </row>
    <row r="11" spans="1:14" s="17" customFormat="1" ht="31.5" customHeight="1">
      <c r="A11" s="52"/>
      <c r="B11" s="52"/>
      <c r="C11" s="52"/>
      <c r="D11" s="90"/>
      <c r="E11" s="145"/>
      <c r="F11" s="84"/>
      <c r="G11" s="85"/>
      <c r="H11" s="18"/>
      <c r="I11" s="18"/>
      <c r="J11" s="86"/>
      <c r="K11" s="87"/>
      <c r="L11" s="56"/>
      <c r="M11" s="86"/>
      <c r="N11" s="87"/>
    </row>
    <row r="12" spans="1:14" s="17" customFormat="1" ht="31.5" customHeight="1">
      <c r="A12" s="12"/>
      <c r="B12" s="16"/>
      <c r="C12" s="16"/>
      <c r="D12" s="90"/>
      <c r="E12" s="77"/>
      <c r="F12" s="84"/>
      <c r="G12" s="85"/>
      <c r="H12" s="18"/>
      <c r="I12" s="18"/>
      <c r="J12" s="86"/>
      <c r="K12" s="87"/>
      <c r="L12" s="56"/>
      <c r="M12" s="86"/>
      <c r="N12" s="87"/>
    </row>
    <row r="13" spans="1:14" s="17" customFormat="1" ht="31.5" customHeight="1">
      <c r="A13" s="14"/>
      <c r="B13" s="12"/>
      <c r="C13" s="12"/>
      <c r="D13" s="90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1.5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1.5" customHeight="1">
      <c r="A15" s="13"/>
      <c r="B15" s="12"/>
      <c r="C15" s="12"/>
      <c r="D15" s="91"/>
      <c r="E15" s="19" t="s">
        <v>42</v>
      </c>
      <c r="F15" s="20">
        <v>2</v>
      </c>
      <c r="G15" s="20">
        <v>0</v>
      </c>
      <c r="H15" s="20">
        <v>0</v>
      </c>
      <c r="I15" s="20">
        <v>3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6">
    <mergeCell ref="E6:E8"/>
    <mergeCell ref="M12:N12"/>
    <mergeCell ref="F10:G10"/>
    <mergeCell ref="J10:K10"/>
    <mergeCell ref="F11:G11"/>
    <mergeCell ref="J11:K11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F9:G9"/>
    <mergeCell ref="J9:K9"/>
    <mergeCell ref="M9:N9"/>
    <mergeCell ref="M7:N7"/>
    <mergeCell ref="M5:N5"/>
    <mergeCell ref="F6:G6"/>
    <mergeCell ref="J6:K6"/>
    <mergeCell ref="F8:G8"/>
    <mergeCell ref="J8:K8"/>
    <mergeCell ref="M8:N8"/>
    <mergeCell ref="M6:N6"/>
    <mergeCell ref="F7:G7"/>
    <mergeCell ref="J7:K7"/>
    <mergeCell ref="E4:E5"/>
  </mergeCells>
  <phoneticPr fontId="1" type="noConversion"/>
  <conditionalFormatting sqref="F16:M17 F14:N15">
    <cfRule type="cellIs" dxfId="4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304" activeCellId="14" sqref="A159:XFD160 A162:XFD168 A170:XFD181 A183:XFD186 A188:XFD189 A191:XFD212 A214:XFD214 A216:XFD236 A238:XFD246 A249:XFD270 A272:XFD288 A290:XFD294 A296:XFD296 A298:XFD302 A304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69</v>
      </c>
      <c r="B1" s="125"/>
      <c r="C1" s="125"/>
      <c r="D1" s="125"/>
      <c r="BN1" t="s">
        <v>70</v>
      </c>
      <c r="DE1" s="125" t="s">
        <v>71</v>
      </c>
      <c r="DF1" s="125"/>
      <c r="DG1" s="125"/>
      <c r="DH1" s="125"/>
      <c r="FR1" t="s">
        <v>70</v>
      </c>
    </row>
    <row r="2" spans="1:215" s="34" customFormat="1" ht="26.25" customHeight="1">
      <c r="A2" s="126" t="s">
        <v>72</v>
      </c>
      <c r="B2" s="110" t="s">
        <v>0</v>
      </c>
      <c r="C2" s="128" t="s">
        <v>1</v>
      </c>
      <c r="D2" s="130" t="s">
        <v>2</v>
      </c>
      <c r="E2" s="132" t="s">
        <v>3</v>
      </c>
      <c r="F2" s="119" t="s">
        <v>73</v>
      </c>
      <c r="G2" s="119" t="s">
        <v>74</v>
      </c>
      <c r="H2" s="121" t="s">
        <v>75</v>
      </c>
      <c r="I2" s="121" t="s">
        <v>76</v>
      </c>
      <c r="J2" s="121" t="s">
        <v>4</v>
      </c>
      <c r="K2" s="123" t="s">
        <v>77</v>
      </c>
      <c r="L2" s="135" t="s">
        <v>78</v>
      </c>
      <c r="M2" s="137" t="s">
        <v>5</v>
      </c>
      <c r="N2" s="139" t="s">
        <v>6</v>
      </c>
      <c r="O2" s="119" t="s">
        <v>7</v>
      </c>
      <c r="P2" s="135" t="s">
        <v>10</v>
      </c>
      <c r="Q2" s="141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117" t="s">
        <v>79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80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34" t="s">
        <v>81</v>
      </c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 t="s">
        <v>82</v>
      </c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E2" s="126" t="s">
        <v>72</v>
      </c>
      <c r="DF2" s="110" t="s">
        <v>0</v>
      </c>
      <c r="DG2" s="128" t="s">
        <v>1</v>
      </c>
      <c r="DH2" s="130" t="s">
        <v>2</v>
      </c>
      <c r="DI2" s="119" t="s">
        <v>3</v>
      </c>
      <c r="DJ2" s="119" t="s">
        <v>73</v>
      </c>
      <c r="DK2" s="119" t="s">
        <v>74</v>
      </c>
      <c r="DL2" s="121" t="s">
        <v>75</v>
      </c>
      <c r="DM2" s="121" t="s">
        <v>76</v>
      </c>
      <c r="DN2" s="121" t="s">
        <v>4</v>
      </c>
      <c r="DO2" s="123" t="s">
        <v>77</v>
      </c>
      <c r="DP2" s="135" t="s">
        <v>78</v>
      </c>
      <c r="DQ2" s="137" t="s">
        <v>5</v>
      </c>
      <c r="DR2" s="139" t="s">
        <v>6</v>
      </c>
      <c r="DS2" s="119" t="s">
        <v>7</v>
      </c>
      <c r="DT2" s="135" t="s">
        <v>10</v>
      </c>
      <c r="DU2" s="141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117" t="s">
        <v>79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80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34" t="s">
        <v>81</v>
      </c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 t="s">
        <v>82</v>
      </c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</row>
    <row r="3" spans="1:215" s="34" customFormat="1" ht="36" customHeight="1">
      <c r="A3" s="127"/>
      <c r="B3" s="111"/>
      <c r="C3" s="129"/>
      <c r="D3" s="131"/>
      <c r="E3" s="133"/>
      <c r="F3" s="120"/>
      <c r="G3" s="120"/>
      <c r="H3" s="122"/>
      <c r="I3" s="122"/>
      <c r="J3" s="122"/>
      <c r="K3" s="124"/>
      <c r="L3" s="136"/>
      <c r="M3" s="138"/>
      <c r="N3" s="140"/>
      <c r="O3" s="120"/>
      <c r="P3" s="136"/>
      <c r="Q3" s="142"/>
      <c r="R3" s="113"/>
      <c r="S3" s="35" t="s">
        <v>12</v>
      </c>
      <c r="T3" s="35" t="s">
        <v>13</v>
      </c>
      <c r="U3" s="35" t="s">
        <v>83</v>
      </c>
      <c r="V3" s="35" t="s">
        <v>84</v>
      </c>
      <c r="W3" s="35" t="s">
        <v>85</v>
      </c>
      <c r="X3" s="35" t="s">
        <v>86</v>
      </c>
      <c r="Y3" s="35" t="s">
        <v>87</v>
      </c>
      <c r="Z3" s="35" t="s">
        <v>88</v>
      </c>
      <c r="AA3" s="35" t="s">
        <v>89</v>
      </c>
      <c r="AB3" s="36" t="s">
        <v>90</v>
      </c>
      <c r="AC3" s="25" t="s">
        <v>91</v>
      </c>
      <c r="AD3" s="25" t="s">
        <v>92</v>
      </c>
      <c r="AE3" s="25" t="s">
        <v>93</v>
      </c>
      <c r="AF3" s="36" t="s">
        <v>94</v>
      </c>
      <c r="AG3" s="25" t="s">
        <v>95</v>
      </c>
      <c r="AH3" s="25" t="s">
        <v>96</v>
      </c>
      <c r="AI3" s="36" t="s">
        <v>97</v>
      </c>
      <c r="AJ3" s="36" t="s">
        <v>98</v>
      </c>
      <c r="AK3" s="36" t="s">
        <v>99</v>
      </c>
      <c r="AL3" s="26" t="s">
        <v>100</v>
      </c>
      <c r="AM3" s="25" t="s">
        <v>101</v>
      </c>
      <c r="AN3" s="25" t="s">
        <v>102</v>
      </c>
      <c r="AO3" s="25" t="s">
        <v>103</v>
      </c>
      <c r="AP3" s="36" t="s">
        <v>104</v>
      </c>
      <c r="AQ3" s="37" t="s">
        <v>105</v>
      </c>
      <c r="AR3" s="36" t="s">
        <v>106</v>
      </c>
      <c r="AS3" s="36" t="s">
        <v>107</v>
      </c>
      <c r="AT3" s="36" t="s">
        <v>108</v>
      </c>
      <c r="AU3" s="36" t="s">
        <v>109</v>
      </c>
      <c r="AV3" s="25" t="s">
        <v>110</v>
      </c>
      <c r="AW3" s="25" t="s">
        <v>111</v>
      </c>
      <c r="AX3" s="25" t="s">
        <v>112</v>
      </c>
      <c r="AY3" s="25" t="s">
        <v>113</v>
      </c>
      <c r="AZ3" s="25" t="s">
        <v>114</v>
      </c>
      <c r="BA3" s="25" t="s">
        <v>115</v>
      </c>
      <c r="BB3" s="27" t="s">
        <v>116</v>
      </c>
      <c r="BC3" s="38" t="s">
        <v>92</v>
      </c>
      <c r="BD3" s="38" t="s">
        <v>93</v>
      </c>
      <c r="BE3" s="38" t="s">
        <v>117</v>
      </c>
      <c r="BF3" s="38" t="s">
        <v>102</v>
      </c>
      <c r="BG3" s="38" t="s">
        <v>94</v>
      </c>
      <c r="BH3" s="38" t="s">
        <v>96</v>
      </c>
      <c r="BI3" s="38" t="s">
        <v>118</v>
      </c>
      <c r="BJ3" s="38" t="s">
        <v>98</v>
      </c>
      <c r="BK3" s="38" t="s">
        <v>119</v>
      </c>
      <c r="BL3" s="38" t="s">
        <v>120</v>
      </c>
      <c r="BM3" s="38" t="s">
        <v>95</v>
      </c>
      <c r="BN3" s="38" t="s">
        <v>121</v>
      </c>
      <c r="BO3" s="38" t="s">
        <v>122</v>
      </c>
      <c r="BP3" s="36" t="s">
        <v>123</v>
      </c>
      <c r="BQ3" s="25" t="s">
        <v>116</v>
      </c>
      <c r="BR3" s="25" t="s">
        <v>92</v>
      </c>
      <c r="BS3" s="25" t="s">
        <v>93</v>
      </c>
      <c r="BT3" s="36" t="s">
        <v>94</v>
      </c>
      <c r="BU3" s="25" t="s">
        <v>95</v>
      </c>
      <c r="BV3" s="25" t="s">
        <v>96</v>
      </c>
      <c r="BW3" s="36" t="s">
        <v>97</v>
      </c>
      <c r="BX3" s="36" t="s">
        <v>98</v>
      </c>
      <c r="BY3" s="36" t="s">
        <v>99</v>
      </c>
      <c r="BZ3" s="26" t="s">
        <v>100</v>
      </c>
      <c r="CA3" s="25" t="s">
        <v>101</v>
      </c>
      <c r="CB3" s="25" t="s">
        <v>102</v>
      </c>
      <c r="CC3" s="25" t="s">
        <v>103</v>
      </c>
      <c r="CD3" s="36" t="s">
        <v>104</v>
      </c>
      <c r="CE3" s="37" t="s">
        <v>105</v>
      </c>
      <c r="CF3" s="36" t="s">
        <v>106</v>
      </c>
      <c r="CG3" s="36" t="s">
        <v>107</v>
      </c>
      <c r="CH3" s="36" t="s">
        <v>108</v>
      </c>
      <c r="CI3" s="36" t="s">
        <v>109</v>
      </c>
      <c r="CJ3" s="25" t="s">
        <v>110</v>
      </c>
      <c r="CK3" s="25" t="s">
        <v>111</v>
      </c>
      <c r="CL3" s="25" t="s">
        <v>112</v>
      </c>
      <c r="CM3" s="25" t="s">
        <v>113</v>
      </c>
      <c r="CN3" s="25" t="s">
        <v>114</v>
      </c>
      <c r="CO3" s="25" t="s">
        <v>115</v>
      </c>
      <c r="CP3" s="27" t="s">
        <v>116</v>
      </c>
      <c r="CQ3" s="38" t="s">
        <v>92</v>
      </c>
      <c r="CR3" s="38" t="s">
        <v>93</v>
      </c>
      <c r="CS3" s="38" t="s">
        <v>117</v>
      </c>
      <c r="CT3" s="38" t="s">
        <v>102</v>
      </c>
      <c r="CU3" s="38" t="s">
        <v>94</v>
      </c>
      <c r="CV3" s="38" t="s">
        <v>96</v>
      </c>
      <c r="CW3" s="38" t="s">
        <v>118</v>
      </c>
      <c r="CX3" s="38" t="s">
        <v>98</v>
      </c>
      <c r="CY3" s="38" t="s">
        <v>119</v>
      </c>
      <c r="CZ3" s="38" t="s">
        <v>120</v>
      </c>
      <c r="DA3" s="38" t="s">
        <v>95</v>
      </c>
      <c r="DB3" s="38" t="s">
        <v>121</v>
      </c>
      <c r="DC3" s="38" t="s">
        <v>122</v>
      </c>
      <c r="DE3" s="127"/>
      <c r="DF3" s="111"/>
      <c r="DG3" s="129"/>
      <c r="DH3" s="131"/>
      <c r="DI3" s="120"/>
      <c r="DJ3" s="120"/>
      <c r="DK3" s="120"/>
      <c r="DL3" s="122"/>
      <c r="DM3" s="122"/>
      <c r="DN3" s="122"/>
      <c r="DO3" s="124"/>
      <c r="DP3" s="136"/>
      <c r="DQ3" s="138"/>
      <c r="DR3" s="140"/>
      <c r="DS3" s="120"/>
      <c r="DT3" s="136"/>
      <c r="DU3" s="142"/>
      <c r="DV3" s="113"/>
      <c r="DW3" s="35" t="s">
        <v>12</v>
      </c>
      <c r="DX3" s="35" t="s">
        <v>13</v>
      </c>
      <c r="DY3" s="35" t="s">
        <v>124</v>
      </c>
      <c r="DZ3" s="35" t="s">
        <v>125</v>
      </c>
      <c r="EA3" s="35" t="s">
        <v>126</v>
      </c>
      <c r="EB3" s="35" t="s">
        <v>127</v>
      </c>
      <c r="EC3" s="35" t="s">
        <v>128</v>
      </c>
      <c r="ED3" s="35" t="s">
        <v>129</v>
      </c>
      <c r="EE3" s="35" t="s">
        <v>130</v>
      </c>
      <c r="EF3" s="36" t="s">
        <v>123</v>
      </c>
      <c r="EG3" s="25" t="s">
        <v>116</v>
      </c>
      <c r="EH3" s="25" t="s">
        <v>92</v>
      </c>
      <c r="EI3" s="25" t="s">
        <v>93</v>
      </c>
      <c r="EJ3" s="36" t="s">
        <v>94</v>
      </c>
      <c r="EK3" s="25" t="s">
        <v>95</v>
      </c>
      <c r="EL3" s="25" t="s">
        <v>96</v>
      </c>
      <c r="EM3" s="36" t="s">
        <v>97</v>
      </c>
      <c r="EN3" s="36" t="s">
        <v>98</v>
      </c>
      <c r="EO3" s="36" t="s">
        <v>99</v>
      </c>
      <c r="EP3" s="26" t="s">
        <v>100</v>
      </c>
      <c r="EQ3" s="25" t="s">
        <v>101</v>
      </c>
      <c r="ER3" s="25" t="s">
        <v>102</v>
      </c>
      <c r="ES3" s="25" t="s">
        <v>103</v>
      </c>
      <c r="ET3" s="36" t="s">
        <v>104</v>
      </c>
      <c r="EU3" s="37" t="s">
        <v>105</v>
      </c>
      <c r="EV3" s="36" t="s">
        <v>106</v>
      </c>
      <c r="EW3" s="36" t="s">
        <v>107</v>
      </c>
      <c r="EX3" s="36" t="s">
        <v>108</v>
      </c>
      <c r="EY3" s="36" t="s">
        <v>109</v>
      </c>
      <c r="EZ3" s="25" t="s">
        <v>110</v>
      </c>
      <c r="FA3" s="25" t="s">
        <v>111</v>
      </c>
      <c r="FB3" s="25" t="s">
        <v>112</v>
      </c>
      <c r="FC3" s="25" t="s">
        <v>113</v>
      </c>
      <c r="FD3" s="25" t="s">
        <v>114</v>
      </c>
      <c r="FE3" s="25" t="s">
        <v>115</v>
      </c>
      <c r="FF3" s="27" t="s">
        <v>116</v>
      </c>
      <c r="FG3" s="38" t="s">
        <v>92</v>
      </c>
      <c r="FH3" s="38" t="s">
        <v>93</v>
      </c>
      <c r="FI3" s="38" t="s">
        <v>117</v>
      </c>
      <c r="FJ3" s="38" t="s">
        <v>102</v>
      </c>
      <c r="FK3" s="38" t="s">
        <v>94</v>
      </c>
      <c r="FL3" s="38" t="s">
        <v>96</v>
      </c>
      <c r="FM3" s="38" t="s">
        <v>118</v>
      </c>
      <c r="FN3" s="38" t="s">
        <v>98</v>
      </c>
      <c r="FO3" s="38" t="s">
        <v>119</v>
      </c>
      <c r="FP3" s="38" t="s">
        <v>120</v>
      </c>
      <c r="FQ3" s="38" t="s">
        <v>95</v>
      </c>
      <c r="FR3" s="38" t="s">
        <v>121</v>
      </c>
      <c r="FS3" s="38" t="s">
        <v>107</v>
      </c>
      <c r="FT3" s="36" t="s">
        <v>123</v>
      </c>
      <c r="FU3" s="25" t="s">
        <v>116</v>
      </c>
      <c r="FV3" s="25" t="s">
        <v>92</v>
      </c>
      <c r="FW3" s="25" t="s">
        <v>93</v>
      </c>
      <c r="FX3" s="36" t="s">
        <v>94</v>
      </c>
      <c r="FY3" s="25" t="s">
        <v>95</v>
      </c>
      <c r="FZ3" s="25" t="s">
        <v>96</v>
      </c>
      <c r="GA3" s="36" t="s">
        <v>97</v>
      </c>
      <c r="GB3" s="36" t="s">
        <v>98</v>
      </c>
      <c r="GC3" s="36" t="s">
        <v>99</v>
      </c>
      <c r="GD3" s="26" t="s">
        <v>100</v>
      </c>
      <c r="GE3" s="25" t="s">
        <v>101</v>
      </c>
      <c r="GF3" s="25" t="s">
        <v>102</v>
      </c>
      <c r="GG3" s="25" t="s">
        <v>103</v>
      </c>
      <c r="GH3" s="36" t="s">
        <v>104</v>
      </c>
      <c r="GI3" s="37" t="s">
        <v>105</v>
      </c>
      <c r="GJ3" s="36" t="s">
        <v>106</v>
      </c>
      <c r="GK3" s="36" t="s">
        <v>107</v>
      </c>
      <c r="GL3" s="36" t="s">
        <v>108</v>
      </c>
      <c r="GM3" s="36" t="s">
        <v>109</v>
      </c>
      <c r="GN3" s="25" t="s">
        <v>110</v>
      </c>
      <c r="GO3" s="25" t="s">
        <v>111</v>
      </c>
      <c r="GP3" s="25" t="s">
        <v>112</v>
      </c>
      <c r="GQ3" s="25" t="s">
        <v>113</v>
      </c>
      <c r="GR3" s="25" t="s">
        <v>114</v>
      </c>
      <c r="GS3" s="25" t="s">
        <v>115</v>
      </c>
      <c r="GT3" s="27" t="s">
        <v>116</v>
      </c>
      <c r="GU3" s="38" t="s">
        <v>92</v>
      </c>
      <c r="GV3" s="38" t="s">
        <v>93</v>
      </c>
      <c r="GW3" s="38" t="s">
        <v>117</v>
      </c>
      <c r="GX3" s="38" t="s">
        <v>102</v>
      </c>
      <c r="GY3" s="38" t="s">
        <v>94</v>
      </c>
      <c r="GZ3" s="38" t="s">
        <v>96</v>
      </c>
      <c r="HA3" s="38" t="s">
        <v>118</v>
      </c>
      <c r="HB3" s="38" t="s">
        <v>98</v>
      </c>
      <c r="HC3" s="38" t="s">
        <v>119</v>
      </c>
      <c r="HD3" s="38" t="s">
        <v>120</v>
      </c>
      <c r="HE3" s="38" t="s">
        <v>95</v>
      </c>
      <c r="HF3" s="38" t="s">
        <v>121</v>
      </c>
      <c r="HG3" s="38" t="s">
        <v>107</v>
      </c>
    </row>
    <row r="4" spans="1:215" s="34" customFormat="1" ht="16.5" hidden="1" customHeight="1">
      <c r="A4" s="62">
        <v>30501005</v>
      </c>
      <c r="B4" s="110" t="s">
        <v>131</v>
      </c>
      <c r="C4" s="78" t="s">
        <v>132</v>
      </c>
      <c r="D4" s="79"/>
      <c r="E4" s="63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0" t="s">
        <v>131</v>
      </c>
      <c r="DG4" s="78" t="s">
        <v>132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1"/>
      <c r="C5" s="78" t="s">
        <v>133</v>
      </c>
      <c r="D5" s="79"/>
      <c r="E5" s="63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1"/>
      <c r="DG5" s="78" t="s">
        <v>133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customHeight="1">
      <c r="A6" s="62">
        <v>30100012</v>
      </c>
      <c r="B6" s="100" t="s">
        <v>134</v>
      </c>
      <c r="C6" s="28" t="s">
        <v>135</v>
      </c>
      <c r="D6" s="5">
        <v>180</v>
      </c>
      <c r="E6" s="22">
        <v>5.03</v>
      </c>
      <c r="F6" s="23">
        <f t="shared" si="0"/>
        <v>905.40000000000009</v>
      </c>
      <c r="G6" s="23">
        <f>+'[2]11'!$L$25</f>
        <v>1154.1200000000001</v>
      </c>
      <c r="H6" s="23">
        <f t="shared" si="1"/>
        <v>0</v>
      </c>
      <c r="I6" s="23">
        <f t="shared" si="2"/>
        <v>26.3</v>
      </c>
      <c r="J6" s="23">
        <f t="shared" si="3"/>
        <v>905.40000000000009</v>
      </c>
      <c r="K6" s="23">
        <f t="shared" si="4"/>
        <v>0</v>
      </c>
      <c r="L6" s="23">
        <f t="shared" si="5"/>
        <v>2.2787924999133535</v>
      </c>
      <c r="M6" s="10">
        <v>0.3</v>
      </c>
      <c r="N6" s="23">
        <f t="shared" si="6"/>
        <v>2.7162000000000002</v>
      </c>
      <c r="O6" s="23">
        <f t="shared" si="7"/>
        <v>-1.9787924999133535</v>
      </c>
      <c r="P6" s="23">
        <f t="shared" si="8"/>
        <v>0</v>
      </c>
      <c r="Q6" s="7">
        <v>0.05</v>
      </c>
      <c r="R6" s="6">
        <f t="shared" si="9"/>
        <v>4.5270000000000012E-2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>
        <v>8.6999999999999993</v>
      </c>
      <c r="BC6" s="4"/>
      <c r="BD6" s="4">
        <v>8.8000000000000007</v>
      </c>
      <c r="BE6" s="4"/>
      <c r="BF6" s="4"/>
      <c r="BG6" s="4"/>
      <c r="BH6" s="4"/>
      <c r="BI6" s="4"/>
      <c r="BJ6" s="4"/>
      <c r="BK6" s="4"/>
      <c r="BL6" s="4">
        <v>8.8000000000000007</v>
      </c>
      <c r="BM6" s="4"/>
      <c r="BN6" s="4"/>
      <c r="BO6" s="4"/>
      <c r="BP6" s="4">
        <f t="shared" si="10"/>
        <v>0</v>
      </c>
      <c r="BQ6" s="4" t="str">
        <f t="shared" si="10"/>
        <v/>
      </c>
      <c r="BR6" s="4">
        <f t="shared" si="10"/>
        <v>0</v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0" t="s">
        <v>136</v>
      </c>
      <c r="DG6" s="28" t="s">
        <v>135</v>
      </c>
      <c r="DH6" s="5">
        <f t="shared" si="13"/>
        <v>973</v>
      </c>
      <c r="DI6" s="24">
        <v>5.03</v>
      </c>
      <c r="DJ6" s="23">
        <f t="shared" si="14"/>
        <v>4894.1900000000005</v>
      </c>
      <c r="DK6" s="23">
        <f t="shared" si="15"/>
        <v>5246</v>
      </c>
      <c r="DL6" s="23">
        <f t="shared" si="16"/>
        <v>3.2</v>
      </c>
      <c r="DM6" s="23">
        <f t="shared" si="17"/>
        <v>31.3</v>
      </c>
      <c r="DN6" s="23">
        <f t="shared" si="18"/>
        <v>4897.3900000000003</v>
      </c>
      <c r="DO6" s="23">
        <f t="shared" si="19"/>
        <v>6.5340926493499596E-2</v>
      </c>
      <c r="DP6" s="23">
        <f t="shared" si="20"/>
        <v>0.59664506290507058</v>
      </c>
      <c r="DQ6" s="10">
        <v>0.3</v>
      </c>
      <c r="DR6" s="23">
        <f t="shared" si="21"/>
        <v>14.692170000000001</v>
      </c>
      <c r="DS6" s="23">
        <f t="shared" si="22"/>
        <v>-0.36198598939857018</v>
      </c>
      <c r="DT6" s="23">
        <f t="shared" si="23"/>
        <v>0</v>
      </c>
      <c r="DU6" s="7">
        <v>0.05</v>
      </c>
      <c r="DV6" s="6">
        <f t="shared" si="24"/>
        <v>0.24486950000000002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2</v>
      </c>
      <c r="EH6" s="55">
        <f t="shared" si="28"/>
        <v>1.2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8.6999999999999993</v>
      </c>
      <c r="FG6" s="55">
        <f t="shared" si="28"/>
        <v>0</v>
      </c>
      <c r="FH6" s="55">
        <f t="shared" si="28"/>
        <v>8.8000000000000007</v>
      </c>
      <c r="FI6" s="55">
        <f t="shared" si="28"/>
        <v>0</v>
      </c>
      <c r="FJ6" s="55">
        <f t="shared" si="28"/>
        <v>2.5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11.3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>
        <f t="shared" si="29"/>
        <v>0</v>
      </c>
      <c r="FU6" s="4">
        <f t="shared" si="29"/>
        <v>3060.8687500000001</v>
      </c>
      <c r="FV6" s="4">
        <f t="shared" si="29"/>
        <v>201.12460063897763</v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>
        <f t="shared" si="30"/>
        <v>0</v>
      </c>
      <c r="GN6" s="4">
        <f t="shared" si="30"/>
        <v>0</v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1"/>
      <c r="C7" s="28" t="s">
        <v>137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1"/>
      <c r="DG7" s="28" t="s">
        <v>137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1"/>
      <c r="C8" s="28" t="s">
        <v>138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1"/>
      <c r="DG8" s="28" t="s">
        <v>138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1"/>
      <c r="C9" s="28" t="s">
        <v>139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1"/>
      <c r="DG9" s="28" t="s">
        <v>139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2"/>
      <c r="C10" s="28" t="s">
        <v>140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2"/>
      <c r="DG10" s="28" t="s">
        <v>140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00" t="s">
        <v>141</v>
      </c>
      <c r="C11" s="28" t="s">
        <v>142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0" t="s">
        <v>141</v>
      </c>
      <c r="DG11" s="28" t="s">
        <v>142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1"/>
      <c r="C12" s="28" t="s">
        <v>143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1"/>
      <c r="DG12" s="28" t="s">
        <v>143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2"/>
      <c r="C13" s="28" t="s">
        <v>144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2"/>
      <c r="DG13" s="28" t="s">
        <v>144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06" t="s">
        <v>145</v>
      </c>
      <c r="C14" s="28" t="s">
        <v>140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6" t="s">
        <v>145</v>
      </c>
      <c r="DG14" s="28" t="s">
        <v>140</v>
      </c>
      <c r="DH14" s="5">
        <f t="shared" si="13"/>
        <v>216</v>
      </c>
      <c r="DI14" s="24">
        <v>5.03</v>
      </c>
      <c r="DJ14" s="23">
        <f t="shared" si="14"/>
        <v>1086.48</v>
      </c>
      <c r="DK14" s="23">
        <f t="shared" si="15"/>
        <v>1431.04</v>
      </c>
      <c r="DL14" s="23">
        <f t="shared" si="16"/>
        <v>0</v>
      </c>
      <c r="DM14" s="23">
        <f t="shared" si="17"/>
        <v>8</v>
      </c>
      <c r="DN14" s="23">
        <f t="shared" si="18"/>
        <v>1086.48</v>
      </c>
      <c r="DO14" s="23">
        <f t="shared" si="19"/>
        <v>0</v>
      </c>
      <c r="DP14" s="23">
        <f t="shared" si="20"/>
        <v>0.55903398926654746</v>
      </c>
      <c r="DQ14" s="10">
        <v>0.35</v>
      </c>
      <c r="DR14" s="23">
        <f t="shared" si="21"/>
        <v>3.8026799999999996</v>
      </c>
      <c r="DS14" s="23">
        <f t="shared" si="22"/>
        <v>-0.20903398926654748</v>
      </c>
      <c r="DT14" s="23">
        <f t="shared" si="23"/>
        <v>0</v>
      </c>
      <c r="DU14" s="7">
        <v>0.3</v>
      </c>
      <c r="DV14" s="6">
        <f t="shared" si="24"/>
        <v>0.32594400000000001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2.5</v>
      </c>
      <c r="FG14" s="55">
        <f t="shared" si="33"/>
        <v>0</v>
      </c>
      <c r="FH14" s="55">
        <f t="shared" si="33"/>
        <v>2.5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3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>
        <f t="shared" si="29"/>
        <v>0</v>
      </c>
      <c r="FU14" s="4" t="str">
        <f t="shared" si="29"/>
        <v/>
      </c>
      <c r="FV14" s="4">
        <f t="shared" si="29"/>
        <v>0</v>
      </c>
      <c r="FW14" s="4">
        <f t="shared" si="29"/>
        <v>0</v>
      </c>
      <c r="FX14" s="4">
        <f t="shared" si="29"/>
        <v>0</v>
      </c>
      <c r="FY14" s="4">
        <f t="shared" si="29"/>
        <v>0</v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6"/>
      <c r="C15" s="28" t="s">
        <v>146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6"/>
      <c r="DG15" s="28" t="s">
        <v>146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6"/>
      <c r="C16" s="28" t="s">
        <v>147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6"/>
      <c r="DG16" s="28" t="s">
        <v>147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6"/>
      <c r="C17" s="28" t="s">
        <v>148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6"/>
      <c r="DG17" s="28" t="s">
        <v>148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00" t="s">
        <v>149</v>
      </c>
      <c r="C18" s="28" t="s">
        <v>148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0" t="s">
        <v>149</v>
      </c>
      <c r="DG18" s="28" t="s">
        <v>148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1"/>
      <c r="C19" s="28" t="s">
        <v>150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1"/>
      <c r="DG19" s="28" t="s">
        <v>150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2"/>
      <c r="C20" s="28" t="s">
        <v>138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2"/>
      <c r="DG20" s="28" t="s">
        <v>138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00" t="s">
        <v>151</v>
      </c>
      <c r="C21" s="28" t="s">
        <v>152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00" t="s">
        <v>151</v>
      </c>
      <c r="DG21" s="28" t="s">
        <v>152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1"/>
      <c r="C22" s="28" t="s">
        <v>153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1"/>
      <c r="DG22" s="28" t="s">
        <v>153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1"/>
      <c r="C23" s="28" t="s">
        <v>154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1"/>
      <c r="DG23" s="28" t="s">
        <v>154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2"/>
      <c r="C24" s="28" t="s">
        <v>155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2"/>
      <c r="DG24" s="28" t="s">
        <v>155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3" t="s">
        <v>156</v>
      </c>
      <c r="C25" s="28" t="s">
        <v>157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3" t="s">
        <v>156</v>
      </c>
      <c r="DG25" s="28" t="s">
        <v>157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06" t="s">
        <v>158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6" t="s">
        <v>158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customHeight="1">
      <c r="A27" s="62">
        <v>30100037</v>
      </c>
      <c r="B27" s="106"/>
      <c r="C27" s="28" t="s">
        <v>15</v>
      </c>
      <c r="D27" s="5">
        <v>143</v>
      </c>
      <c r="E27" s="22">
        <v>5.03</v>
      </c>
      <c r="F27" s="23">
        <f t="shared" si="0"/>
        <v>719.29000000000008</v>
      </c>
      <c r="G27" s="23">
        <f>+'[2]11'!$L$43</f>
        <v>1056.7583999999999</v>
      </c>
      <c r="H27" s="23">
        <f t="shared" si="1"/>
        <v>4</v>
      </c>
      <c r="I27" s="23">
        <f t="shared" si="2"/>
        <v>0</v>
      </c>
      <c r="J27" s="23">
        <f t="shared" si="3"/>
        <v>723.29000000000008</v>
      </c>
      <c r="K27" s="23">
        <f t="shared" si="4"/>
        <v>0.55302852244604517</v>
      </c>
      <c r="L27" s="23">
        <f t="shared" si="5"/>
        <v>0</v>
      </c>
      <c r="M27" s="10">
        <v>0.8</v>
      </c>
      <c r="N27" s="23">
        <f t="shared" si="6"/>
        <v>5.7863200000000008</v>
      </c>
      <c r="O27" s="23">
        <f t="shared" si="7"/>
        <v>0.24697147755395488</v>
      </c>
      <c r="P27" s="23">
        <f t="shared" si="8"/>
        <v>0</v>
      </c>
      <c r="Q27" s="7">
        <v>0.5</v>
      </c>
      <c r="R27" s="6">
        <f t="shared" si="9"/>
        <v>0.36164500000000005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>
        <v>2.7</v>
      </c>
      <c r="AD27" s="4"/>
      <c r="AE27" s="4"/>
      <c r="AF27" s="4"/>
      <c r="AG27" s="4"/>
      <c r="AH27" s="4"/>
      <c r="AI27" s="4"/>
      <c r="AJ27" s="4">
        <v>1.3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8"/>
        <v>0</v>
      </c>
      <c r="BQ27" s="4">
        <f t="shared" si="38"/>
        <v>488.22074999999995</v>
      </c>
      <c r="BR27" s="4" t="str">
        <f t="shared" si="38"/>
        <v/>
      </c>
      <c r="BS27" s="4">
        <f t="shared" si="38"/>
        <v>0</v>
      </c>
      <c r="BT27" s="4">
        <f t="shared" si="38"/>
        <v>0</v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>
        <f t="shared" si="38"/>
        <v>359.46853958992932</v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>
        <f t="shared" si="36"/>
        <v>0</v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>
        <f t="shared" si="36"/>
        <v>0</v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6"/>
      <c r="DG27" s="28" t="s">
        <v>15</v>
      </c>
      <c r="DH27" s="5">
        <f t="shared" si="13"/>
        <v>730</v>
      </c>
      <c r="DI27" s="24">
        <v>5.03</v>
      </c>
      <c r="DJ27" s="23">
        <f t="shared" si="14"/>
        <v>3671.9</v>
      </c>
      <c r="DK27" s="23">
        <f t="shared" si="15"/>
        <v>4652.6723999999995</v>
      </c>
      <c r="DL27" s="23">
        <f t="shared" si="16"/>
        <v>32</v>
      </c>
      <c r="DM27" s="23">
        <f t="shared" si="17"/>
        <v>15</v>
      </c>
      <c r="DN27" s="23">
        <f t="shared" si="18"/>
        <v>3703.9</v>
      </c>
      <c r="DO27" s="23">
        <f t="shared" si="19"/>
        <v>0.86395421042684739</v>
      </c>
      <c r="DP27" s="23">
        <f t="shared" si="20"/>
        <v>0.32239536142712311</v>
      </c>
      <c r="DQ27" s="10">
        <v>0.8</v>
      </c>
      <c r="DR27" s="23">
        <f t="shared" si="21"/>
        <v>29.631200000000003</v>
      </c>
      <c r="DS27" s="23">
        <f t="shared" si="22"/>
        <v>-0.38634957185397045</v>
      </c>
      <c r="DT27" s="23">
        <f t="shared" si="23"/>
        <v>0</v>
      </c>
      <c r="DU27" s="7">
        <v>0.5</v>
      </c>
      <c r="DV27" s="6">
        <f t="shared" si="24"/>
        <v>1.85195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8.6999999999999993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23.3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7.5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7.5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>
        <f t="shared" si="40"/>
        <v>0</v>
      </c>
      <c r="FU27" s="4">
        <f t="shared" si="40"/>
        <v>1006.9978124999999</v>
      </c>
      <c r="FV27" s="4">
        <f t="shared" si="40"/>
        <v>0</v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 t="str">
        <f t="shared" si="40"/>
        <v/>
      </c>
      <c r="GA27" s="4">
        <f t="shared" si="40"/>
        <v>0</v>
      </c>
      <c r="GB27" s="4">
        <f t="shared" si="40"/>
        <v>1258.1333189340965</v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>
        <f t="shared" si="37"/>
        <v>0</v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>
        <f t="shared" si="37"/>
        <v>32.188841201716741</v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7" t="s">
        <v>159</v>
      </c>
      <c r="C28" s="28" t="s">
        <v>160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7" t="s">
        <v>159</v>
      </c>
      <c r="DG28" s="28" t="s">
        <v>160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8"/>
      <c r="C29" s="28" t="s">
        <v>138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8"/>
      <c r="DG29" s="28" t="s">
        <v>138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8"/>
      <c r="C30" s="28" t="s">
        <v>150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8"/>
      <c r="DG30" s="28" t="s">
        <v>150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09"/>
      <c r="C31" s="28" t="s">
        <v>148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09"/>
      <c r="DG31" s="28" t="s">
        <v>148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00" t="s">
        <v>161</v>
      </c>
      <c r="C32" s="28" t="s">
        <v>139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00" t="s">
        <v>161</v>
      </c>
      <c r="DG32" s="28" t="s">
        <v>139</v>
      </c>
      <c r="DH32" s="5">
        <f t="shared" si="13"/>
        <v>540</v>
      </c>
      <c r="DI32" s="24">
        <v>5.03</v>
      </c>
      <c r="DJ32" s="23">
        <f t="shared" si="14"/>
        <v>2716.2000000000003</v>
      </c>
      <c r="DK32" s="23">
        <f t="shared" si="15"/>
        <v>3166.22</v>
      </c>
      <c r="DL32" s="23">
        <f t="shared" si="16"/>
        <v>0</v>
      </c>
      <c r="DM32" s="23">
        <f t="shared" si="17"/>
        <v>2</v>
      </c>
      <c r="DN32" s="23">
        <f t="shared" si="18"/>
        <v>2716.2000000000003</v>
      </c>
      <c r="DO32" s="23">
        <f t="shared" si="19"/>
        <v>0</v>
      </c>
      <c r="DP32" s="23">
        <f t="shared" si="20"/>
        <v>6.3166804580856675E-2</v>
      </c>
      <c r="DQ32" s="10">
        <v>0.2</v>
      </c>
      <c r="DR32" s="23">
        <f t="shared" si="21"/>
        <v>5.4324000000000012</v>
      </c>
      <c r="DS32" s="23">
        <f t="shared" si="22"/>
        <v>0.13683319541914335</v>
      </c>
      <c r="DT32" s="23">
        <f t="shared" si="23"/>
        <v>0</v>
      </c>
      <c r="DU32" s="7">
        <v>0.1</v>
      </c>
      <c r="DV32" s="6">
        <f t="shared" si="24"/>
        <v>0.27162000000000008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2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>
        <f t="shared" si="40"/>
        <v>0</v>
      </c>
      <c r="FU32" s="4" t="str">
        <f t="shared" si="40"/>
        <v/>
      </c>
      <c r="FV32" s="4">
        <f t="shared" si="40"/>
        <v>0</v>
      </c>
      <c r="FW32" s="4">
        <f t="shared" si="40"/>
        <v>0</v>
      </c>
      <c r="FX32" s="4">
        <f t="shared" si="40"/>
        <v>0</v>
      </c>
      <c r="FY32" s="4">
        <f t="shared" si="40"/>
        <v>0</v>
      </c>
      <c r="FZ32" s="4" t="str">
        <f t="shared" si="40"/>
        <v/>
      </c>
      <c r="GA32" s="4">
        <f t="shared" si="40"/>
        <v>0</v>
      </c>
      <c r="GB32" s="4">
        <f t="shared" si="40"/>
        <v>0</v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01"/>
      <c r="C33" s="28" t="s">
        <v>162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1"/>
      <c r="DG33" s="28" t="s">
        <v>162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1"/>
      <c r="C34" s="28" t="s">
        <v>150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1"/>
      <c r="DG34" s="28" t="s">
        <v>150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customHeight="1">
      <c r="A35" s="62">
        <v>30100043</v>
      </c>
      <c r="B35" s="102"/>
      <c r="C35" s="28" t="s">
        <v>163</v>
      </c>
      <c r="D35" s="5">
        <v>300</v>
      </c>
      <c r="E35" s="22">
        <v>5.03</v>
      </c>
      <c r="F35" s="23">
        <f t="shared" si="0"/>
        <v>1509</v>
      </c>
      <c r="G35" s="23">
        <f>+'[2]11'!$L$57</f>
        <v>1801.4699999999998</v>
      </c>
      <c r="H35" s="23">
        <f t="shared" si="1"/>
        <v>12.5</v>
      </c>
      <c r="I35" s="23">
        <f t="shared" si="2"/>
        <v>0</v>
      </c>
      <c r="J35" s="23">
        <f t="shared" si="3"/>
        <v>1521.5</v>
      </c>
      <c r="K35" s="23">
        <f t="shared" si="4"/>
        <v>0.82155767334866903</v>
      </c>
      <c r="L35" s="23">
        <f t="shared" si="5"/>
        <v>0</v>
      </c>
      <c r="M35" s="10">
        <v>0.2</v>
      </c>
      <c r="N35" s="23">
        <f t="shared" si="6"/>
        <v>3.0430000000000001</v>
      </c>
      <c r="O35" s="23">
        <f t="shared" si="7"/>
        <v>-0.62155767334866896</v>
      </c>
      <c r="P35" s="23">
        <f t="shared" si="8"/>
        <v>0</v>
      </c>
      <c r="Q35" s="7">
        <v>0.1</v>
      </c>
      <c r="R35" s="6">
        <f t="shared" si="9"/>
        <v>0.15215000000000001</v>
      </c>
      <c r="S35" s="5"/>
      <c r="T35" s="5"/>
      <c r="U35" s="5"/>
      <c r="V35" s="5"/>
      <c r="W35" s="5"/>
      <c r="X35" s="5"/>
      <c r="Y35" s="5"/>
      <c r="Z35" s="5"/>
      <c r="AA35" s="5"/>
      <c r="AB35" s="4">
        <v>3</v>
      </c>
      <c r="AC35" s="4">
        <v>4.5</v>
      </c>
      <c r="AD35" s="4"/>
      <c r="AE35" s="4"/>
      <c r="AF35" s="4">
        <v>5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f t="shared" si="38"/>
        <v>0.19717384160368059</v>
      </c>
      <c r="BQ35" s="4">
        <f t="shared" si="38"/>
        <v>547.74</v>
      </c>
      <c r="BR35" s="4" t="str">
        <f t="shared" si="38"/>
        <v/>
      </c>
      <c r="BS35" s="4">
        <f t="shared" si="38"/>
        <v>0</v>
      </c>
      <c r="BT35" s="4">
        <f t="shared" si="38"/>
        <v>164.31153466973382</v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>
        <f t="shared" si="38"/>
        <v>0</v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>
        <f t="shared" si="36"/>
        <v>0</v>
      </c>
      <c r="CI35" s="4">
        <f t="shared" si="36"/>
        <v>0</v>
      </c>
      <c r="CJ35" s="4" t="str">
        <f t="shared" si="36"/>
        <v/>
      </c>
      <c r="CK35" s="4" t="str">
        <f t="shared" si="36"/>
        <v/>
      </c>
      <c r="CL35" s="4">
        <f t="shared" si="36"/>
        <v>0</v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2"/>
      <c r="DG35" s="28" t="s">
        <v>163</v>
      </c>
      <c r="DH35" s="5">
        <f t="shared" si="13"/>
        <v>505</v>
      </c>
      <c r="DI35" s="24">
        <v>5.03</v>
      </c>
      <c r="DJ35" s="23">
        <f t="shared" si="14"/>
        <v>2540.15</v>
      </c>
      <c r="DK35" s="23">
        <f t="shared" si="15"/>
        <v>2729.5</v>
      </c>
      <c r="DL35" s="23">
        <f t="shared" si="16"/>
        <v>12.5</v>
      </c>
      <c r="DM35" s="23">
        <f t="shared" si="17"/>
        <v>0</v>
      </c>
      <c r="DN35" s="23">
        <f t="shared" si="18"/>
        <v>2552.65</v>
      </c>
      <c r="DO35" s="23">
        <f t="shared" si="19"/>
        <v>0.48968718782441778</v>
      </c>
      <c r="DP35" s="23">
        <f t="shared" si="20"/>
        <v>0</v>
      </c>
      <c r="DQ35" s="10">
        <v>0.2</v>
      </c>
      <c r="DR35" s="23">
        <f t="shared" si="21"/>
        <v>5.1053000000000006</v>
      </c>
      <c r="DS35" s="23">
        <f t="shared" si="22"/>
        <v>-0.28968718782441777</v>
      </c>
      <c r="DT35" s="23">
        <f t="shared" si="23"/>
        <v>0</v>
      </c>
      <c r="DU35" s="7">
        <v>0.1</v>
      </c>
      <c r="DV35" s="6">
        <f t="shared" si="24"/>
        <v>0.25526500000000002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3</v>
      </c>
      <c r="EG35" s="55">
        <f t="shared" si="44"/>
        <v>4.5</v>
      </c>
      <c r="EH35" s="55">
        <f t="shared" si="44"/>
        <v>0</v>
      </c>
      <c r="EI35" s="55">
        <f t="shared" si="44"/>
        <v>0</v>
      </c>
      <c r="EJ35" s="55">
        <f t="shared" si="44"/>
        <v>5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>
        <f t="shared" si="40"/>
        <v>0.11752492507786025</v>
      </c>
      <c r="FU35" s="4">
        <f t="shared" si="40"/>
        <v>918.95399999999995</v>
      </c>
      <c r="FV35" s="4" t="str">
        <f t="shared" si="40"/>
        <v/>
      </c>
      <c r="FW35" s="4">
        <f t="shared" si="40"/>
        <v>0</v>
      </c>
      <c r="FX35" s="4">
        <f t="shared" si="40"/>
        <v>97.937437564883538</v>
      </c>
      <c r="FY35" s="4">
        <f t="shared" si="40"/>
        <v>0</v>
      </c>
      <c r="FZ35" s="4" t="str">
        <f t="shared" si="40"/>
        <v/>
      </c>
      <c r="GA35" s="4">
        <f t="shared" si="40"/>
        <v>0</v>
      </c>
      <c r="GB35" s="4">
        <f t="shared" si="40"/>
        <v>0</v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>
        <f t="shared" si="37"/>
        <v>0</v>
      </c>
      <c r="GM35" s="4">
        <f t="shared" si="37"/>
        <v>0</v>
      </c>
      <c r="GN35" s="4" t="str">
        <f t="shared" si="37"/>
        <v/>
      </c>
      <c r="GO35" s="4" t="str">
        <f t="shared" si="37"/>
        <v/>
      </c>
      <c r="GP35" s="4">
        <f t="shared" si="37"/>
        <v>0</v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00" t="s">
        <v>164</v>
      </c>
      <c r="C36" s="28" t="s">
        <v>165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00" t="s">
        <v>164</v>
      </c>
      <c r="DG36" s="28" t="s">
        <v>165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1"/>
      <c r="C37" s="28" t="s">
        <v>144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1"/>
      <c r="DG37" s="28" t="s">
        <v>144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1"/>
      <c r="C38" s="28" t="s">
        <v>166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1"/>
      <c r="DG38" s="28" t="s">
        <v>166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1"/>
      <c r="C39" s="28" t="s">
        <v>167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1"/>
      <c r="DG39" s="28" t="s">
        <v>167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2"/>
      <c r="C40" s="28" t="s">
        <v>168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2"/>
      <c r="DG40" s="28" t="s">
        <v>168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00" t="s">
        <v>169</v>
      </c>
      <c r="C41" s="28" t="s">
        <v>146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00" t="s">
        <v>169</v>
      </c>
      <c r="DG41" s="28" t="s">
        <v>146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2"/>
      <c r="C42" s="28" t="s">
        <v>170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2"/>
      <c r="DG42" s="28" t="s">
        <v>170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1" t="s">
        <v>171</v>
      </c>
      <c r="C43" s="28" t="s">
        <v>172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1" t="s">
        <v>171</v>
      </c>
      <c r="DG43" s="28" t="s">
        <v>172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00" t="s">
        <v>173</v>
      </c>
      <c r="C44" s="28" t="s">
        <v>174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00" t="s">
        <v>173</v>
      </c>
      <c r="DG44" s="28" t="s">
        <v>174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01"/>
      <c r="C45" s="28" t="s">
        <v>148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1"/>
      <c r="DG45" s="28" t="s">
        <v>148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00" t="s">
        <v>175</v>
      </c>
      <c r="C46" s="28" t="s">
        <v>148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00" t="s">
        <v>175</v>
      </c>
      <c r="DG46" s="28" t="s">
        <v>148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2"/>
      <c r="C47" s="28" t="s">
        <v>146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2"/>
      <c r="DG47" s="28" t="s">
        <v>146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1" t="s">
        <v>176</v>
      </c>
      <c r="C48" s="28" t="s">
        <v>163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1" t="s">
        <v>176</v>
      </c>
      <c r="DG48" s="28" t="s">
        <v>163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02"/>
      <c r="C49" s="28" t="s">
        <v>177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2"/>
      <c r="DG49" s="28" t="s">
        <v>177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1" t="s">
        <v>178</v>
      </c>
      <c r="C50" s="28" t="s">
        <v>179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1" t="s">
        <v>178</v>
      </c>
      <c r="DG50" s="28" t="s">
        <v>179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2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2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00" t="s">
        <v>180</v>
      </c>
      <c r="C52" s="28" t="s">
        <v>181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00" t="s">
        <v>180</v>
      </c>
      <c r="DG52" s="28" t="s">
        <v>181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2"/>
      <c r="C53" s="28" t="s">
        <v>174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2"/>
      <c r="DG53" s="28" t="s">
        <v>174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00" t="s">
        <v>182</v>
      </c>
      <c r="C54" s="28" t="s">
        <v>183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00" t="s">
        <v>182</v>
      </c>
      <c r="DG54" s="28" t="s">
        <v>183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2"/>
      <c r="C55" s="28" t="s">
        <v>184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2"/>
      <c r="DG55" s="28" t="s">
        <v>184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customHeight="1">
      <c r="A56" s="62">
        <v>30200001</v>
      </c>
      <c r="B56" s="83" t="s">
        <v>185</v>
      </c>
      <c r="C56" s="28" t="s">
        <v>181</v>
      </c>
      <c r="D56" s="5">
        <v>185</v>
      </c>
      <c r="E56" s="22">
        <v>5.0599999999999996</v>
      </c>
      <c r="F56" s="23">
        <f t="shared" si="0"/>
        <v>936.09999999999991</v>
      </c>
      <c r="G56" s="23">
        <f>+'[2]11'!$L$141</f>
        <v>1114</v>
      </c>
      <c r="H56" s="23">
        <f t="shared" si="1"/>
        <v>1.2</v>
      </c>
      <c r="I56" s="23">
        <f t="shared" si="2"/>
        <v>0</v>
      </c>
      <c r="J56" s="23">
        <f t="shared" si="3"/>
        <v>937.3</v>
      </c>
      <c r="K56" s="23">
        <f t="shared" si="4"/>
        <v>0.12802731249333191</v>
      </c>
      <c r="L56" s="23">
        <f t="shared" si="5"/>
        <v>0</v>
      </c>
      <c r="M56" s="10">
        <v>1</v>
      </c>
      <c r="N56" s="23">
        <f t="shared" si="6"/>
        <v>9.3729999999999993</v>
      </c>
      <c r="O56" s="23">
        <f t="shared" si="7"/>
        <v>0.87197268750666812</v>
      </c>
      <c r="P56" s="23">
        <f t="shared" si="8"/>
        <v>0</v>
      </c>
      <c r="Q56" s="7">
        <v>1</v>
      </c>
      <c r="R56" s="6">
        <f t="shared" si="9"/>
        <v>0.93729999999999991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>
        <v>1.2</v>
      </c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60"/>
        <v>0</v>
      </c>
      <c r="BQ56" s="4">
        <f t="shared" si="60"/>
        <v>0</v>
      </c>
      <c r="BR56" s="4" t="str">
        <f t="shared" si="60"/>
        <v/>
      </c>
      <c r="BS56" s="4">
        <f t="shared" si="58"/>
        <v>0</v>
      </c>
      <c r="BT56" s="4">
        <f t="shared" si="58"/>
        <v>0</v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>
        <f t="shared" si="58"/>
        <v>0</v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>
        <f t="shared" si="51"/>
        <v>0</v>
      </c>
      <c r="DB56" s="4" t="str">
        <f t="shared" si="51"/>
        <v/>
      </c>
      <c r="DC56" s="4" t="str">
        <f t="shared" si="51"/>
        <v/>
      </c>
      <c r="DE56" s="68">
        <v>30200001</v>
      </c>
      <c r="DF56" s="83" t="s">
        <v>185</v>
      </c>
      <c r="DG56" s="28" t="s">
        <v>181</v>
      </c>
      <c r="DH56" s="5">
        <f t="shared" si="13"/>
        <v>185</v>
      </c>
      <c r="DI56" s="24">
        <v>5.0599999999999996</v>
      </c>
      <c r="DJ56" s="23">
        <f t="shared" si="14"/>
        <v>936.09999999999991</v>
      </c>
      <c r="DK56" s="23">
        <f t="shared" si="15"/>
        <v>1114</v>
      </c>
      <c r="DL56" s="23">
        <f t="shared" si="16"/>
        <v>1.2</v>
      </c>
      <c r="DM56" s="23">
        <f t="shared" si="17"/>
        <v>0</v>
      </c>
      <c r="DN56" s="23">
        <f t="shared" si="18"/>
        <v>937.3</v>
      </c>
      <c r="DO56" s="23">
        <f t="shared" si="19"/>
        <v>0.12802731249333191</v>
      </c>
      <c r="DP56" s="23">
        <f t="shared" si="20"/>
        <v>0</v>
      </c>
      <c r="DQ56" s="10">
        <v>1</v>
      </c>
      <c r="DR56" s="23">
        <f t="shared" si="21"/>
        <v>9.3729999999999993</v>
      </c>
      <c r="DS56" s="23">
        <f t="shared" si="22"/>
        <v>0.87197268750666812</v>
      </c>
      <c r="DT56" s="23">
        <f t="shared" si="23"/>
        <v>0</v>
      </c>
      <c r="DU56" s="7">
        <v>1</v>
      </c>
      <c r="DV56" s="6">
        <f t="shared" si="24"/>
        <v>0.93729999999999991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1.2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>
        <f t="shared" si="62"/>
        <v>0</v>
      </c>
      <c r="FU56" s="4">
        <f t="shared" si="62"/>
        <v>0</v>
      </c>
      <c r="FV56" s="4" t="str">
        <f t="shared" si="62"/>
        <v/>
      </c>
      <c r="FW56" s="4">
        <f t="shared" si="59"/>
        <v>0</v>
      </c>
      <c r="FX56" s="4">
        <f t="shared" si="59"/>
        <v>0</v>
      </c>
      <c r="FY56" s="4">
        <f t="shared" si="59"/>
        <v>0</v>
      </c>
      <c r="FZ56" s="4" t="str">
        <f t="shared" si="59"/>
        <v/>
      </c>
      <c r="GA56" s="4">
        <f t="shared" si="59"/>
        <v>0</v>
      </c>
      <c r="GB56" s="4">
        <f t="shared" si="59"/>
        <v>0</v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>
        <f t="shared" si="52"/>
        <v>0</v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00" t="s">
        <v>186</v>
      </c>
      <c r="C57" s="28" t="s">
        <v>174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00" t="s">
        <v>186</v>
      </c>
      <c r="DG57" s="28" t="s">
        <v>174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2"/>
      <c r="C58" s="28" t="s">
        <v>181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2"/>
      <c r="DG58" s="28" t="s">
        <v>181</v>
      </c>
      <c r="DH58" s="5">
        <f t="shared" si="13"/>
        <v>1031</v>
      </c>
      <c r="DI58" s="24">
        <v>5.09</v>
      </c>
      <c r="DJ58" s="23">
        <f t="shared" si="14"/>
        <v>5247.79</v>
      </c>
      <c r="DK58" s="23">
        <f t="shared" si="15"/>
        <v>5572.5599999999995</v>
      </c>
      <c r="DL58" s="23">
        <f t="shared" si="16"/>
        <v>42</v>
      </c>
      <c r="DM58" s="23">
        <f t="shared" si="17"/>
        <v>0</v>
      </c>
      <c r="DN58" s="23">
        <f t="shared" si="18"/>
        <v>5289.79</v>
      </c>
      <c r="DO58" s="23">
        <f t="shared" si="19"/>
        <v>0.79398236981052184</v>
      </c>
      <c r="DP58" s="23">
        <f t="shared" si="20"/>
        <v>0</v>
      </c>
      <c r="DQ58" s="10">
        <v>1.2</v>
      </c>
      <c r="DR58" s="23">
        <f t="shared" si="21"/>
        <v>63.477479999999993</v>
      </c>
      <c r="DS58" s="23">
        <f t="shared" si="22"/>
        <v>0.40601763018947812</v>
      </c>
      <c r="DT58" s="23">
        <f t="shared" si="23"/>
        <v>0.75617368553383024</v>
      </c>
      <c r="DU58" s="7">
        <v>1</v>
      </c>
      <c r="DV58" s="6">
        <f t="shared" si="24"/>
        <v>5.28979</v>
      </c>
      <c r="DW58" s="5">
        <f t="shared" si="56"/>
        <v>2</v>
      </c>
      <c r="DX58" s="5">
        <f t="shared" si="56"/>
        <v>0</v>
      </c>
      <c r="DY58" s="5">
        <f t="shared" si="56"/>
        <v>0</v>
      </c>
      <c r="DZ58" s="5">
        <f t="shared" si="56"/>
        <v>2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12</v>
      </c>
      <c r="EG58" s="55">
        <f t="shared" si="56"/>
        <v>18</v>
      </c>
      <c r="EH58" s="55">
        <f t="shared" si="56"/>
        <v>0</v>
      </c>
      <c r="EI58" s="55">
        <f t="shared" si="56"/>
        <v>0</v>
      </c>
      <c r="EJ58" s="55">
        <f t="shared" si="56"/>
        <v>3.6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1.4</v>
      </c>
      <c r="ER58" s="55">
        <f t="shared" si="57"/>
        <v>0</v>
      </c>
      <c r="ES58" s="55">
        <f t="shared" si="57"/>
        <v>7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>
        <f t="shared" si="62"/>
        <v>0.22685210566014907</v>
      </c>
      <c r="FU58" s="4">
        <f t="shared" si="62"/>
        <v>2267.0528571428567</v>
      </c>
      <c r="FV58" s="4" t="str">
        <f t="shared" si="62"/>
        <v/>
      </c>
      <c r="FW58" s="4">
        <f t="shared" si="59"/>
        <v>0</v>
      </c>
      <c r="FX58" s="4">
        <f t="shared" si="59"/>
        <v>5.6713026415037273</v>
      </c>
      <c r="FY58" s="4">
        <f t="shared" si="59"/>
        <v>0</v>
      </c>
      <c r="FZ58" s="4">
        <f t="shared" si="59"/>
        <v>0</v>
      </c>
      <c r="GA58" s="4">
        <f t="shared" si="59"/>
        <v>0</v>
      </c>
      <c r="GB58" s="4">
        <f t="shared" si="59"/>
        <v>0</v>
      </c>
      <c r="GC58" s="4">
        <f t="shared" si="59"/>
        <v>0</v>
      </c>
      <c r="GD58" s="4" t="str">
        <f t="shared" si="59"/>
        <v/>
      </c>
      <c r="GE58" s="4" t="str">
        <f t="shared" si="59"/>
        <v/>
      </c>
      <c r="GF58" s="4">
        <f t="shared" si="59"/>
        <v>0</v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>
        <f t="shared" si="59"/>
        <v>0</v>
      </c>
      <c r="GM58" s="4">
        <f t="shared" si="63"/>
        <v>0</v>
      </c>
      <c r="GN58" s="4" t="str">
        <f t="shared" si="63"/>
        <v/>
      </c>
      <c r="GO58" s="4" t="str">
        <f t="shared" si="63"/>
        <v/>
      </c>
      <c r="GP58" s="4">
        <f t="shared" si="63"/>
        <v>0</v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>
        <f t="shared" si="63"/>
        <v>0</v>
      </c>
      <c r="GX58" s="4" t="str">
        <f t="shared" si="55"/>
        <v/>
      </c>
      <c r="GY58" s="4">
        <f t="shared" si="55"/>
        <v>0</v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00" t="s">
        <v>187</v>
      </c>
      <c r="C59" s="28" t="s">
        <v>174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00" t="s">
        <v>187</v>
      </c>
      <c r="DG59" s="28" t="s">
        <v>174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customHeight="1">
      <c r="A60" s="62">
        <v>30200004</v>
      </c>
      <c r="B60" s="102"/>
      <c r="C60" s="28" t="s">
        <v>181</v>
      </c>
      <c r="D60" s="5">
        <v>100</v>
      </c>
      <c r="E60" s="22">
        <v>5</v>
      </c>
      <c r="F60" s="23">
        <f t="shared" si="0"/>
        <v>500</v>
      </c>
      <c r="G60" s="23">
        <f>+'[2]11'!$L$176</f>
        <v>1786.3999999999999</v>
      </c>
      <c r="H60" s="23">
        <f t="shared" si="1"/>
        <v>4.6000000000000005</v>
      </c>
      <c r="I60" s="23">
        <f t="shared" si="2"/>
        <v>0</v>
      </c>
      <c r="J60" s="23">
        <f t="shared" si="3"/>
        <v>504.6</v>
      </c>
      <c r="K60" s="23">
        <f t="shared" si="4"/>
        <v>0.91161315893777251</v>
      </c>
      <c r="L60" s="23">
        <f t="shared" si="5"/>
        <v>0</v>
      </c>
      <c r="M60" s="10">
        <v>1.2</v>
      </c>
      <c r="N60" s="23">
        <f t="shared" si="6"/>
        <v>6.0552000000000001</v>
      </c>
      <c r="O60" s="23">
        <f t="shared" si="7"/>
        <v>0.28838684106222745</v>
      </c>
      <c r="P60" s="23">
        <f t="shared" si="8"/>
        <v>0</v>
      </c>
      <c r="Q60" s="7">
        <v>1</v>
      </c>
      <c r="R60" s="6">
        <f t="shared" si="9"/>
        <v>0.50460000000000005</v>
      </c>
      <c r="S60" s="5"/>
      <c r="T60" s="5"/>
      <c r="U60" s="5"/>
      <c r="V60" s="5"/>
      <c r="W60" s="5"/>
      <c r="X60" s="5"/>
      <c r="Y60" s="5"/>
      <c r="Z60" s="5"/>
      <c r="AA60" s="5"/>
      <c r="AB60" s="4">
        <v>1.2</v>
      </c>
      <c r="AC60" s="4">
        <v>1</v>
      </c>
      <c r="AD60" s="4"/>
      <c r="AE60" s="4"/>
      <c r="AF60" s="4">
        <v>1.6</v>
      </c>
      <c r="AG60" s="4"/>
      <c r="AH60" s="4"/>
      <c r="AI60" s="4"/>
      <c r="AJ60" s="4"/>
      <c r="AK60" s="4"/>
      <c r="AL60" s="4"/>
      <c r="AM60" s="4">
        <v>0.8</v>
      </c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>
        <f t="shared" si="60"/>
        <v>0.23781212841854932</v>
      </c>
      <c r="BQ60" s="4">
        <f t="shared" si="60"/>
        <v>109.69565217391303</v>
      </c>
      <c r="BR60" s="4" t="str">
        <f t="shared" si="60"/>
        <v/>
      </c>
      <c r="BS60" s="4">
        <f t="shared" si="58"/>
        <v>0</v>
      </c>
      <c r="BT60" s="4">
        <f t="shared" si="58"/>
        <v>26.423569824283259</v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>
        <f t="shared" si="58"/>
        <v>0</v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>
        <f t="shared" si="58"/>
        <v>0</v>
      </c>
      <c r="CI60" s="4">
        <f t="shared" si="61"/>
        <v>0</v>
      </c>
      <c r="CJ60" s="4" t="str">
        <f t="shared" si="61"/>
        <v/>
      </c>
      <c r="CK60" s="4" t="str">
        <f t="shared" si="61"/>
        <v/>
      </c>
      <c r="CL60" s="4">
        <f t="shared" si="61"/>
        <v>0</v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>
        <f t="shared" si="61"/>
        <v>0</v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2"/>
      <c r="DG60" s="28" t="s">
        <v>181</v>
      </c>
      <c r="DH60" s="5">
        <f t="shared" si="13"/>
        <v>234</v>
      </c>
      <c r="DI60" s="24">
        <v>5</v>
      </c>
      <c r="DJ60" s="23">
        <f t="shared" si="14"/>
        <v>1170</v>
      </c>
      <c r="DK60" s="23">
        <f t="shared" si="15"/>
        <v>2296.7999999999997</v>
      </c>
      <c r="DL60" s="23">
        <f t="shared" si="16"/>
        <v>8.6</v>
      </c>
      <c r="DM60" s="23">
        <f t="shared" si="17"/>
        <v>0</v>
      </c>
      <c r="DN60" s="23">
        <f t="shared" si="18"/>
        <v>1178.5999999999999</v>
      </c>
      <c r="DO60" s="23">
        <f t="shared" si="19"/>
        <v>0.72967928050229081</v>
      </c>
      <c r="DP60" s="23">
        <f t="shared" si="20"/>
        <v>0</v>
      </c>
      <c r="DQ60" s="10">
        <v>1.2</v>
      </c>
      <c r="DR60" s="23">
        <f t="shared" si="21"/>
        <v>14.1432</v>
      </c>
      <c r="DS60" s="23">
        <f t="shared" si="22"/>
        <v>0.47032071949770915</v>
      </c>
      <c r="DT60" s="23">
        <f t="shared" si="23"/>
        <v>0.84846427965382665</v>
      </c>
      <c r="DU60" s="7">
        <v>1</v>
      </c>
      <c r="DV60" s="6">
        <f t="shared" si="24"/>
        <v>1.1785999999999999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1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1.6</v>
      </c>
      <c r="EG60" s="55">
        <f t="shared" si="56"/>
        <v>3</v>
      </c>
      <c r="EH60" s="55">
        <f t="shared" si="56"/>
        <v>0</v>
      </c>
      <c r="EI60" s="55">
        <f t="shared" si="56"/>
        <v>0</v>
      </c>
      <c r="EJ60" s="55">
        <f t="shared" si="56"/>
        <v>3.2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0.8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>
        <f t="shared" si="62"/>
        <v>0.13575428474461226</v>
      </c>
      <c r="FU60" s="4">
        <f t="shared" si="62"/>
        <v>411.13953488372096</v>
      </c>
      <c r="FV60" s="4" t="str">
        <f t="shared" si="62"/>
        <v/>
      </c>
      <c r="FW60" s="4">
        <f t="shared" si="59"/>
        <v>0</v>
      </c>
      <c r="FX60" s="4">
        <f t="shared" si="59"/>
        <v>22.625714124102043</v>
      </c>
      <c r="FY60" s="4">
        <f t="shared" si="59"/>
        <v>0</v>
      </c>
      <c r="FZ60" s="4">
        <f t="shared" si="59"/>
        <v>0</v>
      </c>
      <c r="GA60" s="4">
        <f t="shared" si="59"/>
        <v>0</v>
      </c>
      <c r="GB60" s="4">
        <f t="shared" si="59"/>
        <v>0</v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>
        <f t="shared" si="59"/>
        <v>0</v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>
        <f t="shared" si="59"/>
        <v>0</v>
      </c>
      <c r="GM60" s="4">
        <f t="shared" si="63"/>
        <v>0</v>
      </c>
      <c r="GN60" s="4" t="str">
        <f t="shared" si="63"/>
        <v/>
      </c>
      <c r="GO60" s="4" t="str">
        <f t="shared" si="63"/>
        <v/>
      </c>
      <c r="GP60" s="4">
        <f t="shared" si="63"/>
        <v>0</v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>
        <f t="shared" si="63"/>
        <v>0</v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00" t="s">
        <v>188</v>
      </c>
      <c r="C61" s="28" t="s">
        <v>146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00" t="s">
        <v>188</v>
      </c>
      <c r="DG61" s="28" t="s">
        <v>146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01"/>
      <c r="C62" s="28" t="s">
        <v>163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1"/>
      <c r="DG62" s="28" t="s">
        <v>163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01"/>
      <c r="C63" s="83" t="s">
        <v>138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1"/>
      <c r="DG63" s="83" t="s">
        <v>138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2"/>
      <c r="C64" s="83" t="s">
        <v>189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2"/>
      <c r="DG64" s="83" t="s">
        <v>189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00" t="s">
        <v>190</v>
      </c>
      <c r="C65" s="28" t="s">
        <v>179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00" t="s">
        <v>190</v>
      </c>
      <c r="DG65" s="28" t="s">
        <v>179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2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2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3" t="s">
        <v>191</v>
      </c>
      <c r="C67" s="28" t="s">
        <v>146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3" t="s">
        <v>191</v>
      </c>
      <c r="DG67" s="28" t="s">
        <v>146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4"/>
      <c r="C68" s="28" t="s">
        <v>166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4"/>
      <c r="DG68" s="28" t="s">
        <v>166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5"/>
      <c r="C69" s="28" t="s">
        <v>183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5"/>
      <c r="DG69" s="28" t="s">
        <v>183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00" t="s">
        <v>192</v>
      </c>
      <c r="C70" s="39" t="s">
        <v>138</v>
      </c>
      <c r="D70" s="5"/>
      <c r="E70" s="54">
        <v>5.03</v>
      </c>
      <c r="F70" s="23">
        <f t="shared" si="67"/>
        <v>0</v>
      </c>
      <c r="G70" s="23">
        <f>+'[2]11'!$L$85</f>
        <v>384.33750000000003</v>
      </c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00" t="s">
        <v>192</v>
      </c>
      <c r="DG70" s="39" t="s">
        <v>138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799.83750000000009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>
        <f t="shared" si="85"/>
        <v>0</v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01"/>
      <c r="C71" s="39" t="s">
        <v>146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1"/>
      <c r="DG71" s="39" t="s">
        <v>146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831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>
        <f t="shared" si="85"/>
        <v>0</v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1"/>
      <c r="C72" s="39" t="s">
        <v>193</v>
      </c>
      <c r="D72" s="5"/>
      <c r="E72" s="54">
        <v>5.03</v>
      </c>
      <c r="F72" s="23">
        <f t="shared" si="67"/>
        <v>0</v>
      </c>
      <c r="G72" s="23">
        <f>+'[2]11'!$L$87</f>
        <v>831</v>
      </c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1"/>
      <c r="DG72" s="39" t="s">
        <v>193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831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>
        <f t="shared" si="85"/>
        <v>0</v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02"/>
      <c r="C73" s="39" t="s">
        <v>194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2"/>
      <c r="DG73" s="39" t="s">
        <v>194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831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>
        <f t="shared" si="85"/>
        <v>0</v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00" t="s">
        <v>195</v>
      </c>
      <c r="C74" s="39" t="s">
        <v>138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00" t="s">
        <v>195</v>
      </c>
      <c r="DG74" s="39" t="s">
        <v>138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1"/>
      <c r="C75" s="39" t="s">
        <v>146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1"/>
      <c r="DG75" s="39" t="s">
        <v>146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1"/>
      <c r="C76" s="39" t="s">
        <v>193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1"/>
      <c r="DG76" s="39" t="s">
        <v>193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2"/>
      <c r="C77" s="39" t="s">
        <v>194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2"/>
      <c r="DG77" s="39" t="s">
        <v>194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1" t="s">
        <v>196</v>
      </c>
      <c r="C78" s="39" t="s">
        <v>197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1" t="s">
        <v>196</v>
      </c>
      <c r="DG78" s="39" t="s">
        <v>197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00" t="s">
        <v>198</v>
      </c>
      <c r="C79" s="83" t="s">
        <v>150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00" t="s">
        <v>198</v>
      </c>
      <c r="DG79" s="83" t="s">
        <v>150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2"/>
      <c r="C80" s="28" t="s">
        <v>179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2"/>
      <c r="DG80" s="28" t="s">
        <v>179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00" t="s">
        <v>199</v>
      </c>
      <c r="C81" s="28" t="s">
        <v>146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00" t="s">
        <v>199</v>
      </c>
      <c r="DG81" s="28" t="s">
        <v>146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01"/>
      <c r="C82" s="28" t="s">
        <v>138</v>
      </c>
      <c r="D82" s="5">
        <f>126+132</f>
        <v>258</v>
      </c>
      <c r="E82" s="22">
        <v>5.07</v>
      </c>
      <c r="F82" s="23">
        <f t="shared" si="67"/>
        <v>1308.0600000000002</v>
      </c>
      <c r="G82" s="23"/>
      <c r="H82" s="23">
        <f t="shared" si="92"/>
        <v>2.5</v>
      </c>
      <c r="I82" s="23">
        <f t="shared" si="93"/>
        <v>0</v>
      </c>
      <c r="J82" s="23">
        <f t="shared" si="70"/>
        <v>1310.5600000000002</v>
      </c>
      <c r="K82" s="23">
        <f t="shared" si="71"/>
        <v>0.1907581491881333</v>
      </c>
      <c r="L82" s="23" t="str">
        <f t="shared" si="72"/>
        <v>0</v>
      </c>
      <c r="M82" s="10">
        <v>0.3</v>
      </c>
      <c r="N82" s="23">
        <f t="shared" si="73"/>
        <v>3.9316800000000005</v>
      </c>
      <c r="O82" s="23">
        <f t="shared" si="74"/>
        <v>0.10924185081186669</v>
      </c>
      <c r="P82" s="23">
        <f t="shared" si="75"/>
        <v>0</v>
      </c>
      <c r="Q82" s="7">
        <v>0.1</v>
      </c>
      <c r="R82" s="6">
        <f t="shared" si="76"/>
        <v>0.13105600000000001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>
        <v>2.5</v>
      </c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0"/>
        <v>0</v>
      </c>
      <c r="BQ82" s="4">
        <f t="shared" si="60"/>
        <v>1310.5600000000002</v>
      </c>
      <c r="BR82" s="4" t="str">
        <f t="shared" si="60"/>
        <v/>
      </c>
      <c r="BS82" s="4">
        <f t="shared" si="60"/>
        <v>0</v>
      </c>
      <c r="BT82" s="4">
        <f t="shared" si="60"/>
        <v>0</v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>
        <f t="shared" si="60"/>
        <v>0</v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>
        <f t="shared" si="77"/>
        <v>0</v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1"/>
      <c r="DG82" s="28" t="s">
        <v>138</v>
      </c>
      <c r="DH82" s="5">
        <f t="shared" si="78"/>
        <v>515</v>
      </c>
      <c r="DI82" s="24">
        <v>5.07</v>
      </c>
      <c r="DJ82" s="23">
        <f t="shared" si="79"/>
        <v>2611.0500000000002</v>
      </c>
      <c r="DK82" s="23">
        <f t="shared" si="80"/>
        <v>0</v>
      </c>
      <c r="DL82" s="23">
        <f t="shared" si="81"/>
        <v>5</v>
      </c>
      <c r="DM82" s="23">
        <f t="shared" si="82"/>
        <v>0</v>
      </c>
      <c r="DN82" s="23">
        <f t="shared" si="83"/>
        <v>2616.0500000000002</v>
      </c>
      <c r="DO82" s="23">
        <f t="shared" si="84"/>
        <v>0.19112784541579861</v>
      </c>
      <c r="DP82" s="23" t="str">
        <f t="shared" si="85"/>
        <v/>
      </c>
      <c r="DQ82" s="10">
        <v>0.3</v>
      </c>
      <c r="DR82" s="23">
        <f t="shared" si="86"/>
        <v>7.8481500000000004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0.26160500000000003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5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>
        <f t="shared" si="62"/>
        <v>0</v>
      </c>
      <c r="FU82" s="4">
        <f t="shared" si="62"/>
        <v>2616.0500000000002</v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>
        <f t="shared" si="91"/>
        <v>0</v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02"/>
      <c r="C83" s="28" t="s">
        <v>163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2"/>
      <c r="DG83" s="28" t="s">
        <v>163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00" t="s">
        <v>200</v>
      </c>
      <c r="C84" s="28" t="s">
        <v>194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00" t="s">
        <v>200</v>
      </c>
      <c r="DG84" s="28" t="s">
        <v>194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1"/>
      <c r="C85" s="28" t="s">
        <v>146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1"/>
      <c r="DG85" s="28" t="s">
        <v>146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1"/>
      <c r="C86" s="28" t="s">
        <v>163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1"/>
      <c r="DG86" s="28" t="s">
        <v>163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2"/>
      <c r="C87" s="28" t="s">
        <v>138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2"/>
      <c r="DG87" s="28" t="s">
        <v>138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00" t="s">
        <v>201</v>
      </c>
      <c r="C88" s="28" t="s">
        <v>194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00" t="s">
        <v>201</v>
      </c>
      <c r="DG88" s="28" t="s">
        <v>194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1"/>
      <c r="C89" s="28" t="s">
        <v>146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1"/>
      <c r="DG89" s="28" t="s">
        <v>146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1"/>
      <c r="C90" s="28" t="s">
        <v>163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01"/>
      <c r="DG90" s="28" t="s">
        <v>163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2">
        <v>30400019</v>
      </c>
      <c r="B91" s="102"/>
      <c r="C91" s="28" t="s">
        <v>138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02"/>
      <c r="DG91" s="28" t="s">
        <v>138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2">
        <v>30100029</v>
      </c>
      <c r="B92" s="100" t="s">
        <v>202</v>
      </c>
      <c r="C92" s="28" t="s">
        <v>179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00" t="s">
        <v>202</v>
      </c>
      <c r="DG92" s="28" t="s">
        <v>179</v>
      </c>
      <c r="DH92" s="5">
        <f t="shared" si="78"/>
        <v>720</v>
      </c>
      <c r="DI92" s="24">
        <v>5.08</v>
      </c>
      <c r="DJ92" s="23">
        <f t="shared" si="79"/>
        <v>3657.6</v>
      </c>
      <c r="DK92" s="23">
        <f t="shared" si="80"/>
        <v>4055.333333333333</v>
      </c>
      <c r="DL92" s="23">
        <f t="shared" si="81"/>
        <v>7</v>
      </c>
      <c r="DM92" s="23">
        <f t="shared" si="82"/>
        <v>20</v>
      </c>
      <c r="DN92" s="23">
        <f t="shared" si="83"/>
        <v>3664.6</v>
      </c>
      <c r="DO92" s="23">
        <f t="shared" si="84"/>
        <v>0.19101675489821537</v>
      </c>
      <c r="DP92" s="23">
        <f t="shared" si="85"/>
        <v>0.49317770836758179</v>
      </c>
      <c r="DQ92" s="10">
        <v>1</v>
      </c>
      <c r="DR92" s="23">
        <f t="shared" si="86"/>
        <v>36.646000000000001</v>
      </c>
      <c r="DS92" s="23">
        <f t="shared" si="87"/>
        <v>0.31580553673420286</v>
      </c>
      <c r="DT92" s="23">
        <f t="shared" si="88"/>
        <v>0</v>
      </c>
      <c r="DU92" s="7">
        <v>0.1</v>
      </c>
      <c r="DV92" s="6">
        <f t="shared" si="89"/>
        <v>0.36646000000000006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7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20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>
        <f t="shared" si="99"/>
        <v>0</v>
      </c>
      <c r="FU92" s="4">
        <f t="shared" si="99"/>
        <v>0</v>
      </c>
      <c r="FV92" s="4">
        <f t="shared" si="99"/>
        <v>1419.3666666666668</v>
      </c>
      <c r="FW92" s="4">
        <f t="shared" si="99"/>
        <v>0</v>
      </c>
      <c r="FX92" s="4">
        <f t="shared" si="99"/>
        <v>0</v>
      </c>
      <c r="FY92" s="4">
        <f t="shared" si="99"/>
        <v>0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customHeight="1">
      <c r="A93" s="62">
        <v>30100022</v>
      </c>
      <c r="B93" s="101"/>
      <c r="C93" s="28" t="s">
        <v>138</v>
      </c>
      <c r="D93" s="5">
        <v>254</v>
      </c>
      <c r="E93" s="22">
        <v>5.08</v>
      </c>
      <c r="F93" s="23">
        <f t="shared" si="67"/>
        <v>1290.32</v>
      </c>
      <c r="G93" s="23">
        <f>+'[2]11'!$L$12</f>
        <v>1488.6666666666665</v>
      </c>
      <c r="H93" s="23">
        <f t="shared" si="92"/>
        <v>0</v>
      </c>
      <c r="I93" s="23">
        <f t="shared" si="93"/>
        <v>6.5</v>
      </c>
      <c r="J93" s="23">
        <f t="shared" si="70"/>
        <v>1290.32</v>
      </c>
      <c r="K93" s="23">
        <f t="shared" si="71"/>
        <v>0</v>
      </c>
      <c r="L93" s="23">
        <f t="shared" si="72"/>
        <v>0.43663233318405731</v>
      </c>
      <c r="M93" s="10">
        <v>1</v>
      </c>
      <c r="N93" s="23">
        <f t="shared" si="73"/>
        <v>12.9032</v>
      </c>
      <c r="O93" s="23">
        <f t="shared" si="74"/>
        <v>0.56336766681594264</v>
      </c>
      <c r="P93" s="23">
        <f t="shared" si="75"/>
        <v>0</v>
      </c>
      <c r="Q93" s="7">
        <v>0.1</v>
      </c>
      <c r="R93" s="6">
        <f t="shared" si="76"/>
        <v>0.12903200000000001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>
        <v>6.5</v>
      </c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8"/>
        <v>0</v>
      </c>
      <c r="BQ93" s="4" t="str">
        <f t="shared" si="98"/>
        <v/>
      </c>
      <c r="BR93" s="4">
        <f t="shared" si="98"/>
        <v>0</v>
      </c>
      <c r="BS93" s="4">
        <f t="shared" si="98"/>
        <v>0</v>
      </c>
      <c r="BT93" s="4">
        <f t="shared" si="98"/>
        <v>0</v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>
        <f t="shared" si="98"/>
        <v>0</v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01"/>
      <c r="DG93" s="28" t="s">
        <v>138</v>
      </c>
      <c r="DH93" s="5">
        <f t="shared" si="78"/>
        <v>288</v>
      </c>
      <c r="DI93" s="24">
        <v>5.08</v>
      </c>
      <c r="DJ93" s="23">
        <f t="shared" si="79"/>
        <v>1463.04</v>
      </c>
      <c r="DK93" s="23">
        <f t="shared" si="80"/>
        <v>1539.9999999999998</v>
      </c>
      <c r="DL93" s="23">
        <f t="shared" si="81"/>
        <v>0</v>
      </c>
      <c r="DM93" s="23">
        <f t="shared" si="82"/>
        <v>6.5</v>
      </c>
      <c r="DN93" s="23">
        <f t="shared" si="83"/>
        <v>1463.04</v>
      </c>
      <c r="DO93" s="23">
        <f t="shared" si="84"/>
        <v>0</v>
      </c>
      <c r="DP93" s="23">
        <f t="shared" si="85"/>
        <v>0.42207792207792211</v>
      </c>
      <c r="DQ93" s="10">
        <v>1</v>
      </c>
      <c r="DR93" s="23">
        <f t="shared" si="86"/>
        <v>14.6304</v>
      </c>
      <c r="DS93" s="23">
        <f t="shared" si="87"/>
        <v>0.57792207792207795</v>
      </c>
      <c r="DT93" s="23">
        <f t="shared" si="88"/>
        <v>0</v>
      </c>
      <c r="DU93" s="7">
        <v>0.1</v>
      </c>
      <c r="DV93" s="6">
        <f t="shared" si="89"/>
        <v>0.14630399999999999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6.5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>
        <f t="shared" si="99"/>
        <v>0</v>
      </c>
      <c r="FU93" s="4" t="str">
        <f t="shared" si="99"/>
        <v/>
      </c>
      <c r="FV93" s="4">
        <f t="shared" si="99"/>
        <v>0</v>
      </c>
      <c r="FW93" s="4">
        <f t="shared" si="99"/>
        <v>0</v>
      </c>
      <c r="FX93" s="4">
        <f t="shared" si="99"/>
        <v>0</v>
      </c>
      <c r="FY93" s="4">
        <f t="shared" si="99"/>
        <v>0</v>
      </c>
      <c r="FZ93" s="4" t="str">
        <f t="shared" si="99"/>
        <v/>
      </c>
      <c r="GA93" s="4">
        <f t="shared" si="99"/>
        <v>0</v>
      </c>
      <c r="GB93" s="4">
        <f t="shared" si="99"/>
        <v>0</v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01"/>
      <c r="C94" s="28" t="s">
        <v>162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01"/>
      <c r="DG94" s="28" t="s">
        <v>162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2">
        <v>30100028</v>
      </c>
      <c r="B95" s="101"/>
      <c r="C95" s="28" t="s">
        <v>167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01"/>
      <c r="DG95" s="28" t="s">
        <v>167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01"/>
      <c r="C96" s="28" t="s">
        <v>144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01"/>
      <c r="DG96" s="28" t="s">
        <v>144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01"/>
      <c r="C97" s="28" t="s">
        <v>203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01"/>
      <c r="DG97" s="28" t="s">
        <v>203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2">
        <v>30100023</v>
      </c>
      <c r="B98" s="101"/>
      <c r="C98" s="28" t="s">
        <v>163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01"/>
      <c r="DG98" s="28" t="s">
        <v>163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02"/>
      <c r="C99" s="28" t="s">
        <v>146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02"/>
      <c r="DG99" s="28" t="s">
        <v>146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00" t="s">
        <v>204</v>
      </c>
      <c r="C100" s="30" t="s">
        <v>166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00" t="s">
        <v>204</v>
      </c>
      <c r="DG100" s="30" t="s">
        <v>166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01"/>
      <c r="C101" s="28" t="s">
        <v>163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01"/>
      <c r="DG101" s="28" t="s">
        <v>163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01"/>
      <c r="C102" s="30" t="s">
        <v>205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01"/>
      <c r="DG102" s="30" t="s">
        <v>205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02"/>
      <c r="C103" s="30" t="s">
        <v>144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02"/>
      <c r="DG103" s="30" t="s">
        <v>144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00" t="s">
        <v>206</v>
      </c>
      <c r="C104" s="30" t="s">
        <v>168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00" t="s">
        <v>206</v>
      </c>
      <c r="DG104" s="30" t="s">
        <v>168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01"/>
      <c r="C105" s="30" t="s">
        <v>207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01"/>
      <c r="DG105" s="30" t="s">
        <v>207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01"/>
      <c r="C106" s="30" t="s">
        <v>208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01"/>
      <c r="DG106" s="30" t="s">
        <v>208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02"/>
      <c r="C107" s="30" t="s">
        <v>209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02"/>
      <c r="DG107" s="30" t="s">
        <v>209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00" t="s">
        <v>210</v>
      </c>
      <c r="C108" s="30" t="s">
        <v>168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00" t="s">
        <v>210</v>
      </c>
      <c r="DG108" s="30" t="s">
        <v>168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01"/>
      <c r="C109" s="30" t="s">
        <v>207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01"/>
      <c r="DG109" s="30" t="s">
        <v>207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01"/>
      <c r="C110" s="30" t="s">
        <v>208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01"/>
      <c r="DG110" s="30" t="s">
        <v>208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02"/>
      <c r="C111" s="30" t="s">
        <v>209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02"/>
      <c r="DG111" s="30" t="s">
        <v>209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2">
        <v>30600009</v>
      </c>
      <c r="B112" s="100" t="s">
        <v>211</v>
      </c>
      <c r="C112" s="30" t="s">
        <v>212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00" t="s">
        <v>211</v>
      </c>
      <c r="DG112" s="30" t="s">
        <v>212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2">
        <v>30600010</v>
      </c>
      <c r="B113" s="102"/>
      <c r="C113" s="30" t="s">
        <v>184</v>
      </c>
      <c r="D113" s="5"/>
      <c r="E113" s="22">
        <v>5.05</v>
      </c>
      <c r="F113" s="23">
        <f t="shared" si="67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02"/>
      <c r="DG113" s="30" t="s">
        <v>184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00" t="s">
        <v>213</v>
      </c>
      <c r="C114" s="30" t="s">
        <v>189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00" t="s">
        <v>213</v>
      </c>
      <c r="DG114" s="30" t="s">
        <v>189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01"/>
      <c r="C115" s="30" t="s">
        <v>152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01"/>
      <c r="DG115" s="30" t="s">
        <v>152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1572.3000000000002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>
        <f t="shared" si="85"/>
        <v>0</v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customHeight="1">
      <c r="A116" s="62">
        <v>30400028</v>
      </c>
      <c r="B116" s="102"/>
      <c r="C116" s="30" t="s">
        <v>214</v>
      </c>
      <c r="D116" s="5">
        <f>8+325</f>
        <v>333</v>
      </c>
      <c r="E116" s="22">
        <v>5.05</v>
      </c>
      <c r="F116" s="23">
        <f t="shared" si="67"/>
        <v>1681.6499999999999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1681.6499999999999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13.453199999999999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0.16816499999999998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09"/>
        <v>0</v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>
        <f t="shared" si="109"/>
        <v>0</v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>
        <f t="shared" si="109"/>
        <v>0</v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02"/>
      <c r="DG116" s="30" t="s">
        <v>214</v>
      </c>
      <c r="DH116" s="5">
        <f t="shared" si="78"/>
        <v>666</v>
      </c>
      <c r="DI116" s="22">
        <v>5.05</v>
      </c>
      <c r="DJ116" s="23">
        <f t="shared" si="79"/>
        <v>3363.2999999999997</v>
      </c>
      <c r="DK116" s="23">
        <f t="shared" si="80"/>
        <v>524.1</v>
      </c>
      <c r="DL116" s="23">
        <f t="shared" si="81"/>
        <v>0</v>
      </c>
      <c r="DM116" s="23">
        <f t="shared" si="82"/>
        <v>0</v>
      </c>
      <c r="DN116" s="23">
        <f t="shared" si="83"/>
        <v>3363.2999999999997</v>
      </c>
      <c r="DO116" s="23">
        <f t="shared" si="84"/>
        <v>0</v>
      </c>
      <c r="DP116" s="23">
        <f t="shared" si="85"/>
        <v>0</v>
      </c>
      <c r="DQ116" s="3">
        <v>0.8</v>
      </c>
      <c r="DR116" s="23">
        <f t="shared" si="86"/>
        <v>26.906399999999998</v>
      </c>
      <c r="DS116" s="23">
        <f t="shared" si="87"/>
        <v>0.8</v>
      </c>
      <c r="DT116" s="23">
        <f t="shared" si="88"/>
        <v>0</v>
      </c>
      <c r="DU116" s="2">
        <v>0.1</v>
      </c>
      <c r="DV116" s="6">
        <f t="shared" si="89"/>
        <v>0.33632999999999996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>
        <f t="shared" si="111"/>
        <v>0</v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00" t="s">
        <v>215</v>
      </c>
      <c r="C117" s="30" t="s">
        <v>189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00" t="s">
        <v>215</v>
      </c>
      <c r="DG117" s="30" t="s">
        <v>189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2">
        <v>30400003</v>
      </c>
      <c r="B118" s="101"/>
      <c r="C118" s="30" t="s">
        <v>166</v>
      </c>
      <c r="D118" s="5"/>
      <c r="E118" s="22">
        <v>5.03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01"/>
      <c r="DG118" s="30" t="s">
        <v>166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02"/>
      <c r="C119" s="30" t="s">
        <v>214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02"/>
      <c r="DG119" s="30" t="s">
        <v>214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00" t="s">
        <v>216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00" t="s">
        <v>216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01"/>
      <c r="C121" s="30" t="s">
        <v>217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01"/>
      <c r="DG121" s="30" t="s">
        <v>217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02"/>
      <c r="C122" s="30" t="s">
        <v>143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02"/>
      <c r="DG122" s="30" t="s">
        <v>143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00" t="s">
        <v>218</v>
      </c>
      <c r="C123" s="30" t="s">
        <v>172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00" t="s">
        <v>218</v>
      </c>
      <c r="DG123" s="30" t="s">
        <v>172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01"/>
      <c r="C124" s="30" t="s">
        <v>144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01"/>
      <c r="DG124" s="30" t="s">
        <v>144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01"/>
      <c r="C125" s="30" t="s">
        <v>189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01"/>
      <c r="DG125" s="30" t="s">
        <v>189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02"/>
      <c r="C126" s="30" t="s">
        <v>219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02"/>
      <c r="DG126" s="30" t="s">
        <v>219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00" t="s">
        <v>220</v>
      </c>
      <c r="C127" s="30" t="s">
        <v>221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00" t="s">
        <v>220</v>
      </c>
      <c r="DG127" s="30" t="s">
        <v>221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01"/>
      <c r="C128" s="30" t="s">
        <v>222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01"/>
      <c r="DG128" s="30" t="s">
        <v>222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01"/>
      <c r="C129" s="30" t="s">
        <v>153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01"/>
      <c r="DG129" s="30" t="s">
        <v>153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02"/>
      <c r="C130" s="30" t="s">
        <v>219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02"/>
      <c r="DG130" s="30" t="s">
        <v>219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00" t="s">
        <v>223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00" t="s">
        <v>223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01"/>
      <c r="C132" s="30" t="s">
        <v>217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01"/>
      <c r="DG132" s="30" t="s">
        <v>217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02"/>
      <c r="C133" s="30" t="s">
        <v>143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02"/>
      <c r="DG133" s="30" t="s">
        <v>143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00" t="s">
        <v>224</v>
      </c>
      <c r="C134" s="30" t="s">
        <v>166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00" t="s">
        <v>224</v>
      </c>
      <c r="DG134" s="30" t="s">
        <v>166</v>
      </c>
      <c r="DH134" s="5">
        <f t="shared" si="132"/>
        <v>540</v>
      </c>
      <c r="DI134" s="22">
        <v>5.03</v>
      </c>
      <c r="DJ134" s="23">
        <f t="shared" si="133"/>
        <v>2716.2000000000003</v>
      </c>
      <c r="DK134" s="23">
        <f t="shared" si="134"/>
        <v>2930.4</v>
      </c>
      <c r="DL134" s="23">
        <f t="shared" si="135"/>
        <v>10</v>
      </c>
      <c r="DM134" s="23">
        <f t="shared" si="136"/>
        <v>10</v>
      </c>
      <c r="DN134" s="23">
        <f t="shared" si="137"/>
        <v>2726.2000000000003</v>
      </c>
      <c r="DO134" s="23">
        <f t="shared" si="138"/>
        <v>0.36681094563861782</v>
      </c>
      <c r="DP134" s="23">
        <f t="shared" si="139"/>
        <v>0.34125034125034126</v>
      </c>
      <c r="DQ134" s="3">
        <v>0.2</v>
      </c>
      <c r="DR134" s="23">
        <f t="shared" si="140"/>
        <v>5.4524000000000008</v>
      </c>
      <c r="DS134" s="23">
        <f t="shared" si="141"/>
        <v>-0.50806128688895913</v>
      </c>
      <c r="DT134" s="23">
        <f t="shared" si="142"/>
        <v>0</v>
      </c>
      <c r="DU134" s="2">
        <v>0.5</v>
      </c>
      <c r="DV134" s="6">
        <f t="shared" si="143"/>
        <v>1.3631000000000002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4.8</v>
      </c>
      <c r="EG134" s="55">
        <f t="shared" si="123"/>
        <v>5.2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10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>
        <f t="shared" si="121"/>
        <v>0.17606925390653655</v>
      </c>
      <c r="FU134" s="4">
        <f t="shared" si="121"/>
        <v>1417.6240000000003</v>
      </c>
      <c r="FV134" s="4">
        <f t="shared" si="121"/>
        <v>0</v>
      </c>
      <c r="FW134" s="4">
        <f t="shared" si="121"/>
        <v>0</v>
      </c>
      <c r="FX134" s="4">
        <f t="shared" si="121"/>
        <v>0</v>
      </c>
      <c r="FY134" s="4">
        <f t="shared" si="121"/>
        <v>0</v>
      </c>
      <c r="FZ134" s="4" t="str">
        <f t="shared" si="121"/>
        <v/>
      </c>
      <c r="GA134" s="4">
        <f t="shared" si="121"/>
        <v>0</v>
      </c>
      <c r="GB134" s="4">
        <f t="shared" si="121"/>
        <v>0</v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>
        <f t="shared" si="117"/>
        <v>0</v>
      </c>
      <c r="GM134" s="4">
        <f t="shared" si="117"/>
        <v>0</v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02"/>
      <c r="C135" s="30" t="s">
        <v>144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02"/>
      <c r="DG135" s="30" t="s">
        <v>144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00" t="s">
        <v>225</v>
      </c>
      <c r="C136" s="30" t="s">
        <v>143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00" t="s">
        <v>225</v>
      </c>
      <c r="DG136" s="30" t="s">
        <v>143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01"/>
      <c r="C137" s="30" t="s">
        <v>226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01"/>
      <c r="DG137" s="30" t="s">
        <v>226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01"/>
      <c r="C138" s="30" t="s">
        <v>166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01"/>
      <c r="DG138" s="30" t="s">
        <v>166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02"/>
      <c r="C139" s="30" t="s">
        <v>227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02"/>
      <c r="DG139" s="30" t="s">
        <v>227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2">
        <v>30700017</v>
      </c>
      <c r="B140" s="31" t="s">
        <v>228</v>
      </c>
      <c r="C140" s="31" t="s">
        <v>229</v>
      </c>
      <c r="D140" s="5">
        <v>28</v>
      </c>
      <c r="E140" s="22">
        <v>4.8</v>
      </c>
      <c r="F140" s="23">
        <f t="shared" si="124"/>
        <v>134.4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134.4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0.26880000000000004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1.3440000000000001E-2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228</v>
      </c>
      <c r="DG140" s="31" t="s">
        <v>229</v>
      </c>
      <c r="DH140" s="5">
        <f t="shared" si="132"/>
        <v>57</v>
      </c>
      <c r="DI140" s="24">
        <v>4.8</v>
      </c>
      <c r="DJ140" s="23">
        <f t="shared" si="133"/>
        <v>273.59999999999997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273.59999999999997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0.54720000000000002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2.7359999999999999E-2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2">
        <v>30700016</v>
      </c>
      <c r="B141" s="31" t="s">
        <v>230</v>
      </c>
      <c r="C141" s="31" t="s">
        <v>231</v>
      </c>
      <c r="D141" s="5">
        <v>4</v>
      </c>
      <c r="E141" s="22">
        <v>7.69</v>
      </c>
      <c r="F141" s="23">
        <f t="shared" si="124"/>
        <v>30.76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30.76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6.1520000000000012E-2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3.0760000000000006E-3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230</v>
      </c>
      <c r="DG141" s="31" t="s">
        <v>231</v>
      </c>
      <c r="DH141" s="5">
        <f t="shared" si="132"/>
        <v>4</v>
      </c>
      <c r="DI141" s="24">
        <v>7.69</v>
      </c>
      <c r="DJ141" s="23">
        <f t="shared" si="133"/>
        <v>30.76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30.76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6.1520000000000012E-2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3.0760000000000006E-3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customHeight="1">
      <c r="A142" s="62">
        <v>30700014</v>
      </c>
      <c r="B142" s="31" t="s">
        <v>232</v>
      </c>
      <c r="C142" s="31" t="s">
        <v>233</v>
      </c>
      <c r="D142" s="5">
        <v>89</v>
      </c>
      <c r="E142" s="22">
        <v>6.4</v>
      </c>
      <c r="F142" s="23">
        <f t="shared" si="124"/>
        <v>569.6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569.6</v>
      </c>
      <c r="K142" s="23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1.1392000000000002</v>
      </c>
      <c r="O142" s="23">
        <f t="shared" si="129"/>
        <v>0.2</v>
      </c>
      <c r="P142" s="23">
        <f t="shared" si="130"/>
        <v>0</v>
      </c>
      <c r="Q142" s="7">
        <v>0.1</v>
      </c>
      <c r="R142" s="6">
        <f t="shared" si="131"/>
        <v>5.6960000000000011E-2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20"/>
        <v>0</v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>
        <f t="shared" si="120"/>
        <v>0</v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>
        <f t="shared" si="120"/>
        <v>0</v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232</v>
      </c>
      <c r="DG142" s="31" t="s">
        <v>233</v>
      </c>
      <c r="DH142" s="5">
        <f t="shared" si="132"/>
        <v>179</v>
      </c>
      <c r="DI142" s="24">
        <v>6.4</v>
      </c>
      <c r="DJ142" s="23">
        <f t="shared" si="133"/>
        <v>1145.6000000000001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1145.6000000000001</v>
      </c>
      <c r="DO142" s="23">
        <f t="shared" si="138"/>
        <v>0</v>
      </c>
      <c r="DP142" s="23" t="str">
        <f t="shared" si="139"/>
        <v/>
      </c>
      <c r="DQ142" s="3">
        <v>0.2</v>
      </c>
      <c r="DR142" s="23">
        <f t="shared" si="140"/>
        <v>2.2912000000000003</v>
      </c>
      <c r="DS142" s="23" t="str">
        <f t="shared" si="141"/>
        <v/>
      </c>
      <c r="DT142" s="23">
        <f t="shared" si="142"/>
        <v>0</v>
      </c>
      <c r="DU142" s="7">
        <v>0.1</v>
      </c>
      <c r="DV142" s="6">
        <f t="shared" si="143"/>
        <v>0.11456000000000002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>
        <f t="shared" si="121"/>
        <v>0</v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>
        <f t="shared" si="121"/>
        <v>0</v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>
        <f t="shared" si="121"/>
        <v>0</v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234</v>
      </c>
      <c r="C143" s="31" t="s">
        <v>235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234</v>
      </c>
      <c r="DG143" s="31" t="s">
        <v>235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236</v>
      </c>
      <c r="C144" s="31" t="s">
        <v>237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236</v>
      </c>
      <c r="DG144" s="31" t="s">
        <v>237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238</v>
      </c>
      <c r="C145" s="31" t="s">
        <v>237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238</v>
      </c>
      <c r="DG145" s="31" t="s">
        <v>237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239</v>
      </c>
      <c r="C146" s="31" t="s">
        <v>237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239</v>
      </c>
      <c r="DG146" s="31" t="s">
        <v>237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240</v>
      </c>
      <c r="C147" s="31" t="s">
        <v>241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240</v>
      </c>
      <c r="DG147" s="31" t="s">
        <v>241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customHeight="1">
      <c r="A148" s="70">
        <v>30601015</v>
      </c>
      <c r="B148" s="31" t="s">
        <v>242</v>
      </c>
      <c r="C148" s="31" t="s">
        <v>243</v>
      </c>
      <c r="D148" s="5">
        <f>35+40</f>
        <v>75</v>
      </c>
      <c r="E148" s="22">
        <v>5.976</v>
      </c>
      <c r="F148" s="23">
        <f t="shared" si="124"/>
        <v>448.2</v>
      </c>
      <c r="G148" s="23">
        <f>+'[2]11'!$L$14</f>
        <v>640.20000000000005</v>
      </c>
      <c r="H148" s="23">
        <f t="shared" si="145"/>
        <v>0</v>
      </c>
      <c r="I148" s="23">
        <f t="shared" si="146"/>
        <v>0</v>
      </c>
      <c r="J148" s="23">
        <f t="shared" si="125"/>
        <v>448.2</v>
      </c>
      <c r="K148" s="23">
        <f t="shared" si="126"/>
        <v>0</v>
      </c>
      <c r="L148" s="23">
        <f t="shared" si="127"/>
        <v>0</v>
      </c>
      <c r="M148" s="3">
        <v>0.1</v>
      </c>
      <c r="N148" s="23">
        <f t="shared" si="128"/>
        <v>0.44819999999999999</v>
      </c>
      <c r="O148" s="23">
        <f t="shared" si="129"/>
        <v>0.1</v>
      </c>
      <c r="P148" s="23">
        <f t="shared" si="130"/>
        <v>0</v>
      </c>
      <c r="Q148" s="7">
        <v>0.1</v>
      </c>
      <c r="R148" s="6">
        <f t="shared" si="131"/>
        <v>4.4819999999999999E-2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2"/>
        <v>0</v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>
        <f t="shared" si="152"/>
        <v>0</v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>
        <f t="shared" si="152"/>
        <v>0</v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242</v>
      </c>
      <c r="DG148" s="31" t="s">
        <v>243</v>
      </c>
      <c r="DH148" s="5">
        <f t="shared" si="132"/>
        <v>149</v>
      </c>
      <c r="DI148" s="24">
        <v>5.976</v>
      </c>
      <c r="DJ148" s="23">
        <f t="shared" si="133"/>
        <v>890.42399999999998</v>
      </c>
      <c r="DK148" s="23">
        <f t="shared" si="134"/>
        <v>2475.44</v>
      </c>
      <c r="DL148" s="23">
        <f t="shared" si="135"/>
        <v>0</v>
      </c>
      <c r="DM148" s="23">
        <f t="shared" si="136"/>
        <v>5</v>
      </c>
      <c r="DN148" s="23">
        <f t="shared" si="137"/>
        <v>890.42399999999998</v>
      </c>
      <c r="DO148" s="23">
        <f t="shared" si="138"/>
        <v>0</v>
      </c>
      <c r="DP148" s="23">
        <f t="shared" si="139"/>
        <v>0.20198429370132179</v>
      </c>
      <c r="DQ148" s="3">
        <v>0.1</v>
      </c>
      <c r="DR148" s="23">
        <f t="shared" si="140"/>
        <v>0.89042399999999999</v>
      </c>
      <c r="DS148" s="23">
        <f t="shared" si="141"/>
        <v>-0.10198429370132178</v>
      </c>
      <c r="DT148" s="23">
        <f t="shared" si="142"/>
        <v>0</v>
      </c>
      <c r="DU148" s="7">
        <v>0.1</v>
      </c>
      <c r="DV148" s="6">
        <f t="shared" si="143"/>
        <v>8.9042399999999994E-2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2.5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2.5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>
        <f t="shared" si="153"/>
        <v>0</v>
      </c>
      <c r="FU148" s="4" t="str">
        <f t="shared" si="153"/>
        <v/>
      </c>
      <c r="FV148" s="4">
        <f t="shared" si="153"/>
        <v>0</v>
      </c>
      <c r="FW148" s="4">
        <f t="shared" si="153"/>
        <v>0</v>
      </c>
      <c r="FX148" s="4">
        <f t="shared" si="153"/>
        <v>0</v>
      </c>
      <c r="FY148" s="4">
        <f t="shared" si="153"/>
        <v>0</v>
      </c>
      <c r="FZ148" s="4" t="str">
        <f t="shared" si="153"/>
        <v/>
      </c>
      <c r="GA148" s="4">
        <f t="shared" si="153"/>
        <v>0</v>
      </c>
      <c r="GB148" s="4">
        <f t="shared" si="153"/>
        <v>0</v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244</v>
      </c>
      <c r="C149" s="31" t="s">
        <v>243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244</v>
      </c>
      <c r="DG149" s="31" t="s">
        <v>243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82" t="s">
        <v>245</v>
      </c>
      <c r="C150" s="30" t="s">
        <v>246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82" t="s">
        <v>245</v>
      </c>
      <c r="DG150" s="30" t="s">
        <v>246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82" t="s">
        <v>247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82" t="s">
        <v>247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1949</v>
      </c>
      <c r="E152" s="44"/>
      <c r="F152" s="45">
        <f>SUM(F4:F151)</f>
        <v>10032.780000000001</v>
      </c>
      <c r="G152" s="45">
        <f t="shared" ref="G152:J152" si="155">SUM(G4:G151)</f>
        <v>10256.952566666667</v>
      </c>
      <c r="H152" s="45">
        <f t="shared" si="155"/>
        <v>24.8</v>
      </c>
      <c r="I152" s="45">
        <f t="shared" si="155"/>
        <v>32.799999999999997</v>
      </c>
      <c r="J152" s="45">
        <f t="shared" si="155"/>
        <v>10057.580000000002</v>
      </c>
      <c r="K152" s="45">
        <f>IF(ISERROR(H152/J152*100),"0",(H152/J152*100))</f>
        <v>0.24658019125873218</v>
      </c>
      <c r="L152" s="45">
        <f>IF(ISERROR(I152/G152*100),"0",(I152/G152*100))</f>
        <v>0.319783091389097</v>
      </c>
      <c r="M152" s="46">
        <f>IF(ISERROR(N152/J152*100),"",(N152/J152*100))</f>
        <v>0.58840715162096635</v>
      </c>
      <c r="N152" s="45">
        <f>SUM(N4:N151)</f>
        <v>59.179519999999997</v>
      </c>
      <c r="O152" s="45">
        <f>IF(ISERROR(M152-K152-L152),"0",(M152-K152-L152))</f>
        <v>2.2043868973137148E-2</v>
      </c>
      <c r="P152" s="45">
        <f>(S152+T152+U152+V152+W152+X152+Y152+Z152+AA152)/J152*1000</f>
        <v>0</v>
      </c>
      <c r="Q152" s="47">
        <f>IF(ISERROR(R152/J152*1000),"",(R152/J152*1000))</f>
        <v>0.25329293925576529</v>
      </c>
      <c r="R152" s="45">
        <f>SUM(R4:R151)</f>
        <v>2.5475140000000005</v>
      </c>
      <c r="S152" s="45">
        <f t="shared" ref="S152:BO152" si="156">SUM(S4:S151)</f>
        <v>0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0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4.2</v>
      </c>
      <c r="AC152" s="45">
        <f t="shared" si="156"/>
        <v>10.7</v>
      </c>
      <c r="AD152" s="45">
        <f t="shared" si="156"/>
        <v>0</v>
      </c>
      <c r="AE152" s="45">
        <f t="shared" si="156"/>
        <v>0</v>
      </c>
      <c r="AF152" s="45">
        <f t="shared" si="156"/>
        <v>6.6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1.3</v>
      </c>
      <c r="AK152" s="45">
        <f t="shared" si="156"/>
        <v>0</v>
      </c>
      <c r="AL152" s="45">
        <f t="shared" si="156"/>
        <v>0</v>
      </c>
      <c r="AM152" s="45">
        <f t="shared" si="156"/>
        <v>0.8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1.2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8.6999999999999993</v>
      </c>
      <c r="BC152" s="45">
        <f t="shared" si="156"/>
        <v>0</v>
      </c>
      <c r="BD152" s="45">
        <f t="shared" si="156"/>
        <v>15.3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8.8000000000000007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4.1759548519623997E-2</v>
      </c>
      <c r="BQ152" s="48">
        <f t="shared" ref="BQ152:CO152" si="157">IF(ISERROR(AC152/$J$152*100),"",(AC152/$J$152*100))</f>
        <v>0.1063874212285659</v>
      </c>
      <c r="BR152" s="48">
        <f t="shared" si="157"/>
        <v>0</v>
      </c>
      <c r="BS152" s="48">
        <f t="shared" si="157"/>
        <v>0</v>
      </c>
      <c r="BT152" s="48">
        <f t="shared" si="157"/>
        <v>6.5622147673694856E-2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1.292557454178838E-2</v>
      </c>
      <c r="BY152" s="48">
        <f t="shared" si="157"/>
        <v>0</v>
      </c>
      <c r="BZ152" s="48">
        <f t="shared" si="157"/>
        <v>0</v>
      </c>
      <c r="CA152" s="48">
        <f t="shared" si="157"/>
        <v>7.9541997180236183E-3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1.1931299577035427E-2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8.4820515094059273E-2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0.14916711275162148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8.5795463543416287E-2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7532</v>
      </c>
      <c r="DI152" s="41"/>
      <c r="DJ152" s="41">
        <f>SUM(DJ4:DJ151)</f>
        <v>38414.383999999998</v>
      </c>
      <c r="DK152" s="41">
        <f>SUM(DK4:DK151)</f>
        <v>42599.203233333334</v>
      </c>
      <c r="DL152" s="41">
        <f t="shared" ref="DL152:DN152" si="172">SUM(DL4:DL151)</f>
        <v>121.5</v>
      </c>
      <c r="DM152" s="41">
        <f t="shared" si="172"/>
        <v>97.8</v>
      </c>
      <c r="DN152" s="41">
        <f t="shared" si="172"/>
        <v>38535.883999999991</v>
      </c>
      <c r="DO152" s="41">
        <f>IF(ISERROR(DL152/DN152*100),"",(DL152/DN152*100))</f>
        <v>0.3152905484145635</v>
      </c>
      <c r="DP152" s="41">
        <f>IF(ISERROR(DM152/DK152*100),"",(DM152/DK152*100))</f>
        <v>0.22958175875804349</v>
      </c>
      <c r="DQ152" s="42">
        <f>IF(ISERROR(DR152/DN152*100),"",(DR152/DN152*100))</f>
        <v>0.62521239684030627</v>
      </c>
      <c r="DR152" s="41">
        <f>SUM(DR4:DR151)</f>
        <v>240.93112400000004</v>
      </c>
      <c r="DS152" s="41">
        <f>IF(ISERROR(DQ152-DO152-DP152),"",(DQ152-DO152-DP152))</f>
        <v>8.0340089667699288E-2</v>
      </c>
      <c r="DT152" s="41">
        <f t="shared" si="142"/>
        <v>0.12974919687842118</v>
      </c>
      <c r="DU152" s="43">
        <f>IF(ISERROR(DV152/DN152*1000),"",(DV152/DN152*1000))</f>
        <v>0.33898731634130946</v>
      </c>
      <c r="DV152" s="41">
        <f>SUM(DV4:DV151)</f>
        <v>13.063175900000003</v>
      </c>
      <c r="DW152" s="41">
        <f>SUM(DW4:DW151)</f>
        <v>2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3</v>
      </c>
      <c r="EA152" s="41">
        <f t="shared" si="173"/>
        <v>0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21.400000000000002</v>
      </c>
      <c r="EG152" s="41">
        <f t="shared" si="173"/>
        <v>46.400000000000006</v>
      </c>
      <c r="EH152" s="41">
        <f t="shared" si="173"/>
        <v>8.1999999999999993</v>
      </c>
      <c r="EI152" s="41">
        <f t="shared" si="173"/>
        <v>0</v>
      </c>
      <c r="EJ152" s="41">
        <f t="shared" si="173"/>
        <v>11.8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23.3</v>
      </c>
      <c r="EO152" s="41">
        <f t="shared" si="173"/>
        <v>0</v>
      </c>
      <c r="EP152" s="41">
        <f t="shared" si="173"/>
        <v>0</v>
      </c>
      <c r="EQ152" s="41">
        <f t="shared" si="173"/>
        <v>2.2000000000000002</v>
      </c>
      <c r="ER152" s="41">
        <f t="shared" si="173"/>
        <v>0</v>
      </c>
      <c r="ES152" s="41">
        <f t="shared" si="173"/>
        <v>7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1.2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23.2</v>
      </c>
      <c r="FG152" s="41">
        <f t="shared" si="173"/>
        <v>0</v>
      </c>
      <c r="FH152" s="41">
        <f t="shared" si="173"/>
        <v>47.8</v>
      </c>
      <c r="FI152" s="41">
        <f t="shared" si="173"/>
        <v>0</v>
      </c>
      <c r="FJ152" s="41">
        <f t="shared" si="173"/>
        <v>2.5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7.5</v>
      </c>
      <c r="FO152" s="41">
        <f t="shared" si="173"/>
        <v>0</v>
      </c>
      <c r="FP152" s="41">
        <f t="shared" si="173"/>
        <v>16.8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5.5532656263964274E-2</v>
      </c>
      <c r="FU152" s="46">
        <f t="shared" si="153"/>
        <v>14716.584506995883</v>
      </c>
      <c r="FV152" s="46">
        <f t="shared" si="153"/>
        <v>3571.7123365371508</v>
      </c>
      <c r="FW152" s="46">
        <f t="shared" si="153"/>
        <v>0</v>
      </c>
      <c r="FX152" s="46">
        <f t="shared" si="153"/>
        <v>4.8976652763218747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178.3639765579517</v>
      </c>
      <c r="GC152" s="46">
        <f t="shared" si="153"/>
        <v>0</v>
      </c>
      <c r="GD152" s="46" t="str">
        <f t="shared" si="153"/>
        <v/>
      </c>
      <c r="GE152" s="46" t="str">
        <f t="shared" si="153"/>
        <v/>
      </c>
      <c r="GF152" s="46">
        <f t="shared" si="153"/>
        <v>0</v>
      </c>
      <c r="GG152" s="46" t="str">
        <f t="shared" si="151"/>
        <v/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2.5862068965517238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>
        <f t="shared" si="149"/>
        <v>99.570815450643764</v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>
        <f t="shared" si="149"/>
        <v>0</v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>
        <f t="shared" si="106"/>
        <v>0</v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5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5" t="s">
        <v>248</v>
      </c>
      <c r="B156" s="125"/>
      <c r="C156" s="125"/>
      <c r="D156" s="125"/>
      <c r="BN156" t="s">
        <v>249</v>
      </c>
      <c r="DW156" s="35" t="s">
        <v>12</v>
      </c>
      <c r="DX156" s="74">
        <f>+DW152</f>
        <v>2</v>
      </c>
      <c r="DY156" s="57">
        <f>+DX156/DW153</f>
        <v>0.4</v>
      </c>
      <c r="EA156" s="75" t="s">
        <v>250</v>
      </c>
      <c r="EB156" s="75" t="s">
        <v>251</v>
      </c>
      <c r="EC156" s="75" t="s">
        <v>252</v>
      </c>
      <c r="ED156" s="75" t="s">
        <v>253</v>
      </c>
      <c r="EE156" s="75" t="s">
        <v>254</v>
      </c>
      <c r="EF156" s="75" t="s">
        <v>255</v>
      </c>
    </row>
    <row r="157" spans="1:215" s="34" customFormat="1" ht="26.25" customHeight="1">
      <c r="A157" s="126" t="s">
        <v>256</v>
      </c>
      <c r="B157" s="110" t="s">
        <v>0</v>
      </c>
      <c r="C157" s="128" t="s">
        <v>1</v>
      </c>
      <c r="D157" s="130" t="s">
        <v>2</v>
      </c>
      <c r="E157" s="132" t="s">
        <v>3</v>
      </c>
      <c r="F157" s="119" t="s">
        <v>257</v>
      </c>
      <c r="G157" s="119" t="s">
        <v>258</v>
      </c>
      <c r="H157" s="121" t="s">
        <v>259</v>
      </c>
      <c r="I157" s="121" t="s">
        <v>260</v>
      </c>
      <c r="J157" s="121" t="s">
        <v>4</v>
      </c>
      <c r="K157" s="123" t="s">
        <v>261</v>
      </c>
      <c r="L157" s="135" t="s">
        <v>262</v>
      </c>
      <c r="M157" s="137" t="s">
        <v>5</v>
      </c>
      <c r="N157" s="139" t="s">
        <v>6</v>
      </c>
      <c r="O157" s="119" t="s">
        <v>7</v>
      </c>
      <c r="P157" s="135" t="s">
        <v>10</v>
      </c>
      <c r="Q157" s="141" t="s">
        <v>9</v>
      </c>
      <c r="R157" s="112" t="s">
        <v>8</v>
      </c>
      <c r="S157" s="114" t="s">
        <v>11</v>
      </c>
      <c r="T157" s="115"/>
      <c r="U157" s="115"/>
      <c r="V157" s="115"/>
      <c r="W157" s="115"/>
      <c r="X157" s="115"/>
      <c r="Y157" s="115"/>
      <c r="Z157" s="115"/>
      <c r="AA157" s="116"/>
      <c r="AB157" s="117" t="s">
        <v>263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264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34" t="s">
        <v>265</v>
      </c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 t="s">
        <v>266</v>
      </c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W157" s="35" t="s">
        <v>13</v>
      </c>
      <c r="DX157" s="74">
        <f>+DX152</f>
        <v>0</v>
      </c>
      <c r="DY157" s="57">
        <f>+DX157/DW153</f>
        <v>0</v>
      </c>
      <c r="EA157" s="60">
        <v>1</v>
      </c>
      <c r="EB157" s="60" t="s">
        <v>48</v>
      </c>
      <c r="EC157" s="75" t="s">
        <v>267</v>
      </c>
      <c r="ED157" s="23">
        <f>+DN152</f>
        <v>38535.883999999991</v>
      </c>
      <c r="EE157" s="23">
        <f>+EG152</f>
        <v>46.400000000000006</v>
      </c>
      <c r="EF157" s="61">
        <f>+EE157/ED157</f>
        <v>1.2040725470317487E-3</v>
      </c>
    </row>
    <row r="158" spans="1:215" s="34" customFormat="1" ht="36" customHeight="1">
      <c r="A158" s="127"/>
      <c r="B158" s="111"/>
      <c r="C158" s="129"/>
      <c r="D158" s="131"/>
      <c r="E158" s="133"/>
      <c r="F158" s="120"/>
      <c r="G158" s="120"/>
      <c r="H158" s="122"/>
      <c r="I158" s="122"/>
      <c r="J158" s="122"/>
      <c r="K158" s="124"/>
      <c r="L158" s="136"/>
      <c r="M158" s="138"/>
      <c r="N158" s="140"/>
      <c r="O158" s="120"/>
      <c r="P158" s="136"/>
      <c r="Q158" s="142"/>
      <c r="R158" s="113"/>
      <c r="S158" s="35" t="s">
        <v>12</v>
      </c>
      <c r="T158" s="35" t="s">
        <v>13</v>
      </c>
      <c r="U158" s="35" t="s">
        <v>268</v>
      </c>
      <c r="V158" s="35" t="s">
        <v>269</v>
      </c>
      <c r="W158" s="35" t="s">
        <v>85</v>
      </c>
      <c r="X158" s="35" t="s">
        <v>86</v>
      </c>
      <c r="Y158" s="35" t="s">
        <v>87</v>
      </c>
      <c r="Z158" s="35" t="s">
        <v>88</v>
      </c>
      <c r="AA158" s="35" t="s">
        <v>89</v>
      </c>
      <c r="AB158" s="36" t="s">
        <v>90</v>
      </c>
      <c r="AC158" s="25" t="s">
        <v>91</v>
      </c>
      <c r="AD158" s="25" t="s">
        <v>270</v>
      </c>
      <c r="AE158" s="25" t="s">
        <v>271</v>
      </c>
      <c r="AF158" s="36" t="s">
        <v>272</v>
      </c>
      <c r="AG158" s="25" t="s">
        <v>273</v>
      </c>
      <c r="AH158" s="25" t="s">
        <v>274</v>
      </c>
      <c r="AI158" s="36" t="s">
        <v>275</v>
      </c>
      <c r="AJ158" s="36" t="s">
        <v>276</v>
      </c>
      <c r="AK158" s="36" t="s">
        <v>277</v>
      </c>
      <c r="AL158" s="26" t="s">
        <v>278</v>
      </c>
      <c r="AM158" s="25" t="s">
        <v>279</v>
      </c>
      <c r="AN158" s="25" t="s">
        <v>280</v>
      </c>
      <c r="AO158" s="25" t="s">
        <v>281</v>
      </c>
      <c r="AP158" s="36" t="s">
        <v>282</v>
      </c>
      <c r="AQ158" s="37" t="s">
        <v>283</v>
      </c>
      <c r="AR158" s="36" t="s">
        <v>284</v>
      </c>
      <c r="AS158" s="36" t="s">
        <v>285</v>
      </c>
      <c r="AT158" s="36" t="s">
        <v>286</v>
      </c>
      <c r="AU158" s="36" t="s">
        <v>287</v>
      </c>
      <c r="AV158" s="25" t="s">
        <v>288</v>
      </c>
      <c r="AW158" s="25" t="s">
        <v>55</v>
      </c>
      <c r="AX158" s="25" t="s">
        <v>289</v>
      </c>
      <c r="AY158" s="25" t="s">
        <v>290</v>
      </c>
      <c r="AZ158" s="25" t="s">
        <v>291</v>
      </c>
      <c r="BA158" s="25" t="s">
        <v>292</v>
      </c>
      <c r="BB158" s="27" t="s">
        <v>91</v>
      </c>
      <c r="BC158" s="38" t="s">
        <v>270</v>
      </c>
      <c r="BD158" s="38" t="s">
        <v>271</v>
      </c>
      <c r="BE158" s="38" t="s">
        <v>293</v>
      </c>
      <c r="BF158" s="38" t="s">
        <v>280</v>
      </c>
      <c r="BG158" s="38" t="s">
        <v>272</v>
      </c>
      <c r="BH158" s="38" t="s">
        <v>274</v>
      </c>
      <c r="BI158" s="38" t="s">
        <v>294</v>
      </c>
      <c r="BJ158" s="38" t="s">
        <v>276</v>
      </c>
      <c r="BK158" s="38" t="s">
        <v>295</v>
      </c>
      <c r="BL158" s="38" t="s">
        <v>296</v>
      </c>
      <c r="BM158" s="38" t="s">
        <v>273</v>
      </c>
      <c r="BN158" s="38" t="s">
        <v>297</v>
      </c>
      <c r="BO158" s="38" t="s">
        <v>285</v>
      </c>
      <c r="BP158" s="36" t="s">
        <v>90</v>
      </c>
      <c r="BQ158" s="25" t="s">
        <v>91</v>
      </c>
      <c r="BR158" s="25" t="s">
        <v>270</v>
      </c>
      <c r="BS158" s="25" t="s">
        <v>271</v>
      </c>
      <c r="BT158" s="36" t="s">
        <v>272</v>
      </c>
      <c r="BU158" s="25" t="s">
        <v>273</v>
      </c>
      <c r="BV158" s="25" t="s">
        <v>274</v>
      </c>
      <c r="BW158" s="36" t="s">
        <v>275</v>
      </c>
      <c r="BX158" s="36" t="s">
        <v>276</v>
      </c>
      <c r="BY158" s="36" t="s">
        <v>277</v>
      </c>
      <c r="BZ158" s="26" t="s">
        <v>278</v>
      </c>
      <c r="CA158" s="25" t="s">
        <v>279</v>
      </c>
      <c r="CB158" s="25" t="s">
        <v>280</v>
      </c>
      <c r="CC158" s="25" t="s">
        <v>281</v>
      </c>
      <c r="CD158" s="36" t="s">
        <v>282</v>
      </c>
      <c r="CE158" s="37" t="s">
        <v>283</v>
      </c>
      <c r="CF158" s="36" t="s">
        <v>284</v>
      </c>
      <c r="CG158" s="36" t="s">
        <v>285</v>
      </c>
      <c r="CH158" s="36" t="s">
        <v>286</v>
      </c>
      <c r="CI158" s="36" t="s">
        <v>287</v>
      </c>
      <c r="CJ158" s="25" t="s">
        <v>288</v>
      </c>
      <c r="CK158" s="25" t="s">
        <v>55</v>
      </c>
      <c r="CL158" s="25" t="s">
        <v>289</v>
      </c>
      <c r="CM158" s="25" t="s">
        <v>290</v>
      </c>
      <c r="CN158" s="25" t="s">
        <v>291</v>
      </c>
      <c r="CO158" s="25" t="s">
        <v>292</v>
      </c>
      <c r="CP158" s="27" t="s">
        <v>91</v>
      </c>
      <c r="CQ158" s="38" t="s">
        <v>270</v>
      </c>
      <c r="CR158" s="38" t="s">
        <v>271</v>
      </c>
      <c r="CS158" s="38" t="s">
        <v>293</v>
      </c>
      <c r="CT158" s="38" t="s">
        <v>280</v>
      </c>
      <c r="CU158" s="38" t="s">
        <v>272</v>
      </c>
      <c r="CV158" s="38" t="s">
        <v>274</v>
      </c>
      <c r="CW158" s="38" t="s">
        <v>294</v>
      </c>
      <c r="CX158" s="38" t="s">
        <v>276</v>
      </c>
      <c r="CY158" s="38" t="s">
        <v>295</v>
      </c>
      <c r="CZ158" s="38" t="s">
        <v>296</v>
      </c>
      <c r="DA158" s="38" t="s">
        <v>273</v>
      </c>
      <c r="DB158" s="38" t="s">
        <v>297</v>
      </c>
      <c r="DC158" s="38" t="s">
        <v>285</v>
      </c>
      <c r="DW158" s="35" t="s">
        <v>46</v>
      </c>
      <c r="DX158" s="74">
        <f>+EA152</f>
        <v>0</v>
      </c>
      <c r="DY158" s="57">
        <f>+DX158/DW153</f>
        <v>0</v>
      </c>
      <c r="EA158" s="60">
        <v>2</v>
      </c>
      <c r="EB158" s="60" t="s">
        <v>49</v>
      </c>
      <c r="EC158" s="75" t="s">
        <v>298</v>
      </c>
      <c r="ED158" s="23">
        <f>+DN25+DN41+DN42+DN47+DN52+DN56+DN57+DN58</f>
        <v>6227.09</v>
      </c>
      <c r="EE158" s="23">
        <f>+EJ152</f>
        <v>11.8</v>
      </c>
      <c r="EF158" s="61">
        <f>+EE158/ED158</f>
        <v>1.8949461144772278E-3</v>
      </c>
      <c r="EH158" s="58"/>
    </row>
    <row r="159" spans="1:215" s="34" customFormat="1" ht="15.75" hidden="1" customHeight="1">
      <c r="A159" s="62">
        <v>30501005</v>
      </c>
      <c r="B159" s="110" t="s">
        <v>299</v>
      </c>
      <c r="C159" s="78" t="s">
        <v>226</v>
      </c>
      <c r="D159" s="79"/>
      <c r="E159" s="63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300</v>
      </c>
      <c r="DX159" s="74">
        <f>+DZ152</f>
        <v>3</v>
      </c>
      <c r="DY159" s="57">
        <f>+DX159/DW153</f>
        <v>0.6</v>
      </c>
      <c r="DZ159" s="1"/>
      <c r="EA159" s="60">
        <v>3</v>
      </c>
      <c r="EB159" s="60" t="s">
        <v>50</v>
      </c>
      <c r="EC159" s="75" t="s">
        <v>301</v>
      </c>
      <c r="ED159" s="23">
        <f>+DN26+DN27+DN46+DN47++DN48+DN49</f>
        <v>3703.9</v>
      </c>
      <c r="EE159" s="23">
        <f>+EN152+EO152</f>
        <v>23.3</v>
      </c>
      <c r="EF159" s="61">
        <f t="shared" ref="EF159:EF163" si="185">+EE159/ED159</f>
        <v>6.2906665946704824E-3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1"/>
      <c r="C160" s="78" t="s">
        <v>155</v>
      </c>
      <c r="D160" s="79"/>
      <c r="E160" s="63">
        <v>5.03</v>
      </c>
      <c r="F160" s="23">
        <f t="shared" si="174"/>
        <v>0</v>
      </c>
      <c r="G160" s="80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+DW153-DX156-DX157-DX158-DX159</f>
        <v>0</v>
      </c>
      <c r="DY160" s="57">
        <f>+DX160/DW153</f>
        <v>0</v>
      </c>
      <c r="DZ160" s="1"/>
      <c r="EA160" s="60">
        <v>4</v>
      </c>
      <c r="EB160" s="60" t="s">
        <v>51</v>
      </c>
      <c r="EC160" s="75" t="s">
        <v>302</v>
      </c>
      <c r="ED160" s="23">
        <f>+DN52+DN54+DN55+DN56+DN57+DN58</f>
        <v>6227.09</v>
      </c>
      <c r="EE160" s="23">
        <f>+EQ152</f>
        <v>2.2000000000000002</v>
      </c>
      <c r="EF160" s="61">
        <f t="shared" si="185"/>
        <v>3.532950382923645E-4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customHeight="1">
      <c r="A161" s="62">
        <v>30100012</v>
      </c>
      <c r="B161" s="100" t="s">
        <v>303</v>
      </c>
      <c r="C161" s="28" t="s">
        <v>162</v>
      </c>
      <c r="D161" s="5">
        <v>793</v>
      </c>
      <c r="E161" s="22">
        <v>5.03</v>
      </c>
      <c r="F161" s="23">
        <f t="shared" si="174"/>
        <v>3988.7900000000004</v>
      </c>
      <c r="G161" s="23">
        <f>+'[2]11'!$L$234</f>
        <v>4091.88</v>
      </c>
      <c r="H161" s="23">
        <f t="shared" si="186"/>
        <v>3.2</v>
      </c>
      <c r="I161" s="23">
        <f t="shared" si="187"/>
        <v>5</v>
      </c>
      <c r="J161" s="23">
        <f t="shared" si="177"/>
        <v>3991.9900000000002</v>
      </c>
      <c r="K161" s="23">
        <f t="shared" si="178"/>
        <v>8.0160521444191987E-2</v>
      </c>
      <c r="L161" s="23">
        <f t="shared" si="179"/>
        <v>0.12219322169760599</v>
      </c>
      <c r="M161" s="10">
        <v>0.3</v>
      </c>
      <c r="N161" s="23">
        <f t="shared" si="188"/>
        <v>11.97597</v>
      </c>
      <c r="O161" s="23">
        <f t="shared" si="189"/>
        <v>9.7646256858201996E-2</v>
      </c>
      <c r="P161" s="23">
        <f t="shared" si="180"/>
        <v>0</v>
      </c>
      <c r="Q161" s="7">
        <v>0.05</v>
      </c>
      <c r="R161" s="6">
        <f t="shared" si="181"/>
        <v>0.19959950000000004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>
        <v>2</v>
      </c>
      <c r="AD161" s="4">
        <v>1.2</v>
      </c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>
        <v>2.5</v>
      </c>
      <c r="BG161" s="4"/>
      <c r="BH161" s="4"/>
      <c r="BI161" s="4"/>
      <c r="BJ161" s="4"/>
      <c r="BK161" s="4"/>
      <c r="BL161" s="4">
        <v>2.5</v>
      </c>
      <c r="BM161" s="4"/>
      <c r="BN161" s="4"/>
      <c r="BO161" s="4"/>
      <c r="BP161" s="4">
        <f t="shared" si="182"/>
        <v>0</v>
      </c>
      <c r="BQ161" s="4">
        <f t="shared" si="182"/>
        <v>2494.9937500000001</v>
      </c>
      <c r="BR161" s="4">
        <f t="shared" si="182"/>
        <v>982.05119999999988</v>
      </c>
      <c r="BS161" s="4">
        <f t="shared" si="182"/>
        <v>0</v>
      </c>
      <c r="BT161" s="4">
        <f t="shared" si="182"/>
        <v>0</v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>
        <f t="shared" si="182"/>
        <v>0</v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>
        <f t="shared" si="183"/>
        <v>0</v>
      </c>
      <c r="CJ161" s="4">
        <f t="shared" si="183"/>
        <v>0</v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5</v>
      </c>
      <c r="DY161" s="57">
        <f>+DX161/DW153</f>
        <v>1</v>
      </c>
      <c r="EA161" s="60">
        <v>5</v>
      </c>
      <c r="EB161" s="60" t="s">
        <v>52</v>
      </c>
      <c r="EC161" s="75" t="s">
        <v>267</v>
      </c>
      <c r="ED161" s="23">
        <f>+DN152</f>
        <v>38535.883999999991</v>
      </c>
      <c r="EE161" s="23">
        <f>+EF152</f>
        <v>21.400000000000002</v>
      </c>
      <c r="EF161" s="61">
        <f t="shared" si="185"/>
        <v>5.5532656263964275E-4</v>
      </c>
    </row>
    <row r="162" spans="1:136" s="1" customFormat="1" ht="14.25" hidden="1" customHeight="1">
      <c r="A162" s="62">
        <v>30100014</v>
      </c>
      <c r="B162" s="101"/>
      <c r="C162" s="28" t="s">
        <v>179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304</v>
      </c>
      <c r="EC162" s="75" t="s">
        <v>267</v>
      </c>
      <c r="ED162" s="76">
        <f>+DN152</f>
        <v>38535.883999999991</v>
      </c>
      <c r="EE162" s="76">
        <f>+DL152-EE157-EE158-EE159-EE160-EE161</f>
        <v>16.399999999999995</v>
      </c>
      <c r="EF162" s="61">
        <f>+EE162/ED162</f>
        <v>4.2557736576122139E-4</v>
      </c>
    </row>
    <row r="163" spans="1:136" s="1" customFormat="1" ht="14.25" hidden="1" customHeight="1">
      <c r="A163" s="62">
        <v>30100010</v>
      </c>
      <c r="B163" s="101"/>
      <c r="C163" s="28" t="s">
        <v>138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143" t="s">
        <v>305</v>
      </c>
      <c r="EC163" s="144"/>
      <c r="ED163" s="76">
        <f>+DN152</f>
        <v>38535.883999999991</v>
      </c>
      <c r="EE163" s="76">
        <f>+DL152</f>
        <v>121.5</v>
      </c>
      <c r="EF163" s="61">
        <f t="shared" si="185"/>
        <v>3.1529054841456352E-3</v>
      </c>
    </row>
    <row r="164" spans="1:136" s="1" customFormat="1" ht="14.25" hidden="1" customHeight="1">
      <c r="A164" s="62">
        <v>30100013</v>
      </c>
      <c r="B164" s="101"/>
      <c r="C164" s="28" t="s">
        <v>139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hidden="1" customHeight="1">
      <c r="A165" s="62">
        <v>30100011</v>
      </c>
      <c r="B165" s="102"/>
      <c r="C165" s="28" t="s">
        <v>140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2">
        <v>30100016</v>
      </c>
      <c r="B166" s="100" t="s">
        <v>141</v>
      </c>
      <c r="C166" s="28" t="s">
        <v>142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2">
        <v>30100017</v>
      </c>
      <c r="B167" s="101"/>
      <c r="C167" s="28" t="s">
        <v>143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2">
        <v>30100015</v>
      </c>
      <c r="B168" s="102"/>
      <c r="C168" s="28" t="s">
        <v>144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customHeight="1">
      <c r="A169" s="62">
        <v>30100031</v>
      </c>
      <c r="B169" s="106" t="s">
        <v>145</v>
      </c>
      <c r="C169" s="28" t="s">
        <v>140</v>
      </c>
      <c r="D169" s="5">
        <v>216</v>
      </c>
      <c r="E169" s="22">
        <v>5.03</v>
      </c>
      <c r="F169" s="23">
        <f t="shared" si="174"/>
        <v>1086.48</v>
      </c>
      <c r="G169" s="23">
        <f>+'[2]11'!$L$245</f>
        <v>1431.04</v>
      </c>
      <c r="H169" s="23">
        <f t="shared" si="186"/>
        <v>0</v>
      </c>
      <c r="I169" s="23">
        <f t="shared" si="187"/>
        <v>8</v>
      </c>
      <c r="J169" s="23">
        <f t="shared" si="177"/>
        <v>1086.48</v>
      </c>
      <c r="K169" s="23">
        <f t="shared" si="178"/>
        <v>0</v>
      </c>
      <c r="L169" s="23">
        <f t="shared" si="179"/>
        <v>0.55903398926654746</v>
      </c>
      <c r="M169" s="10">
        <v>0.35</v>
      </c>
      <c r="N169" s="23">
        <f t="shared" si="188"/>
        <v>3.8026799999999996</v>
      </c>
      <c r="O169" s="23">
        <f t="shared" si="189"/>
        <v>-0.20903398926654748</v>
      </c>
      <c r="P169" s="23">
        <f t="shared" si="180"/>
        <v>0</v>
      </c>
      <c r="Q169" s="7">
        <v>0.3</v>
      </c>
      <c r="R169" s="6">
        <f t="shared" si="181"/>
        <v>0.32594400000000001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>
        <v>2.5</v>
      </c>
      <c r="BC169" s="4"/>
      <c r="BD169" s="4">
        <v>2.5</v>
      </c>
      <c r="BE169" s="4"/>
      <c r="BF169" s="4"/>
      <c r="BG169" s="4"/>
      <c r="BH169" s="4"/>
      <c r="BI169" s="4"/>
      <c r="BJ169" s="4"/>
      <c r="BK169" s="4"/>
      <c r="BL169" s="4">
        <v>3</v>
      </c>
      <c r="BM169" s="4"/>
      <c r="BN169" s="4"/>
      <c r="BO169" s="4"/>
      <c r="BP169" s="4">
        <f t="shared" si="182"/>
        <v>0</v>
      </c>
      <c r="BQ169" s="4" t="str">
        <f t="shared" si="182"/>
        <v/>
      </c>
      <c r="BR169" s="4">
        <f t="shared" si="182"/>
        <v>0</v>
      </c>
      <c r="BS169" s="4">
        <f t="shared" si="182"/>
        <v>0</v>
      </c>
      <c r="BT169" s="4">
        <f t="shared" si="182"/>
        <v>0</v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>
        <f t="shared" si="182"/>
        <v>0</v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2">
        <v>30100033</v>
      </c>
      <c r="B170" s="106"/>
      <c r="C170" s="28" t="s">
        <v>146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2">
        <v>30100062</v>
      </c>
      <c r="B171" s="106"/>
      <c r="C171" s="28" t="s">
        <v>147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2">
        <v>30100032</v>
      </c>
      <c r="B172" s="106"/>
      <c r="C172" s="28" t="s">
        <v>148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100" t="s">
        <v>149</v>
      </c>
      <c r="C173" s="28" t="s">
        <v>148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2">
        <v>30100036</v>
      </c>
      <c r="B174" s="101"/>
      <c r="C174" s="28" t="s">
        <v>150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02"/>
      <c r="C175" s="28" t="s">
        <v>138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2">
        <v>30100019</v>
      </c>
      <c r="B176" s="100" t="s">
        <v>151</v>
      </c>
      <c r="C176" s="28" t="s">
        <v>152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01"/>
      <c r="C177" s="28" t="s">
        <v>153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2">
        <v>30100021</v>
      </c>
      <c r="B178" s="101"/>
      <c r="C178" s="28" t="s">
        <v>154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02"/>
      <c r="C179" s="28" t="s">
        <v>155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83" t="s">
        <v>156</v>
      </c>
      <c r="C180" s="28" t="s">
        <v>157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06" t="s">
        <v>158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customHeight="1">
      <c r="A182" s="62">
        <v>30100037</v>
      </c>
      <c r="B182" s="106"/>
      <c r="C182" s="28" t="s">
        <v>15</v>
      </c>
      <c r="D182" s="5">
        <v>587</v>
      </c>
      <c r="E182" s="22">
        <v>5.03</v>
      </c>
      <c r="F182" s="23">
        <f t="shared" si="174"/>
        <v>2952.61</v>
      </c>
      <c r="G182" s="23">
        <f>+'[2]11'!$L$252</f>
        <v>3595.9139999999998</v>
      </c>
      <c r="H182" s="23">
        <f t="shared" si="186"/>
        <v>28</v>
      </c>
      <c r="I182" s="23">
        <f t="shared" si="187"/>
        <v>15</v>
      </c>
      <c r="J182" s="23">
        <f t="shared" si="177"/>
        <v>2980.61</v>
      </c>
      <c r="K182" s="23">
        <f t="shared" si="178"/>
        <v>0.93940502111983792</v>
      </c>
      <c r="L182" s="23">
        <f t="shared" si="179"/>
        <v>0.41714012070366535</v>
      </c>
      <c r="M182" s="10">
        <v>0.8</v>
      </c>
      <c r="N182" s="23">
        <f t="shared" si="188"/>
        <v>23.844880000000003</v>
      </c>
      <c r="O182" s="23">
        <f t="shared" si="189"/>
        <v>-0.55654514182350323</v>
      </c>
      <c r="P182" s="23">
        <f t="shared" si="180"/>
        <v>0</v>
      </c>
      <c r="Q182" s="7">
        <v>0.5</v>
      </c>
      <c r="R182" s="6">
        <f t="shared" si="181"/>
        <v>1.490305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>
        <v>6</v>
      </c>
      <c r="AD182" s="4"/>
      <c r="AE182" s="4"/>
      <c r="AF182" s="4"/>
      <c r="AG182" s="4"/>
      <c r="AH182" s="4"/>
      <c r="AI182" s="4"/>
      <c r="AJ182" s="4">
        <v>22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>
        <v>7.5</v>
      </c>
      <c r="BC182" s="4"/>
      <c r="BD182" s="4"/>
      <c r="BE182" s="4"/>
      <c r="BF182" s="4"/>
      <c r="BG182" s="4"/>
      <c r="BH182" s="4"/>
      <c r="BI182" s="4"/>
      <c r="BJ182" s="4">
        <v>7.5</v>
      </c>
      <c r="BK182" s="4"/>
      <c r="BL182" s="4"/>
      <c r="BM182" s="4"/>
      <c r="BN182" s="4"/>
      <c r="BO182" s="4"/>
      <c r="BP182" s="4">
        <f t="shared" si="191"/>
        <v>0</v>
      </c>
      <c r="BQ182" s="4">
        <f t="shared" si="191"/>
        <v>638.7021428571428</v>
      </c>
      <c r="BR182" s="4">
        <f t="shared" si="191"/>
        <v>0</v>
      </c>
      <c r="BS182" s="4">
        <f t="shared" si="191"/>
        <v>0</v>
      </c>
      <c r="BT182" s="4">
        <f t="shared" si="191"/>
        <v>0</v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>
        <f t="shared" si="191"/>
        <v>1476.207890331174</v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>
        <f t="shared" si="190"/>
        <v>0</v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>
        <f t="shared" si="190"/>
        <v>34.090909090909086</v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07" t="s">
        <v>159</v>
      </c>
      <c r="C183" s="28" t="s">
        <v>160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08"/>
      <c r="C184" s="28" t="s">
        <v>138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08"/>
      <c r="C185" s="28" t="s">
        <v>150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09"/>
      <c r="C186" s="28" t="s">
        <v>148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customHeight="1">
      <c r="A187" s="62">
        <v>30100046</v>
      </c>
      <c r="B187" s="100" t="s">
        <v>161</v>
      </c>
      <c r="C187" s="28" t="s">
        <v>139</v>
      </c>
      <c r="D187" s="5">
        <v>540</v>
      </c>
      <c r="E187" s="22">
        <v>5.03</v>
      </c>
      <c r="F187" s="23">
        <f t="shared" si="174"/>
        <v>2716.2000000000003</v>
      </c>
      <c r="G187" s="23">
        <f>+'[2]11'!$L$265</f>
        <v>3166.22</v>
      </c>
      <c r="H187" s="23">
        <f t="shared" si="186"/>
        <v>0</v>
      </c>
      <c r="I187" s="23">
        <f t="shared" si="187"/>
        <v>2</v>
      </c>
      <c r="J187" s="23">
        <f t="shared" si="177"/>
        <v>2716.2000000000003</v>
      </c>
      <c r="K187" s="23">
        <f t="shared" si="178"/>
        <v>0</v>
      </c>
      <c r="L187" s="23">
        <f t="shared" si="179"/>
        <v>6.3166804580856675E-2</v>
      </c>
      <c r="M187" s="10">
        <v>0.2</v>
      </c>
      <c r="N187" s="23">
        <f t="shared" si="188"/>
        <v>5.4324000000000012</v>
      </c>
      <c r="O187" s="23">
        <f t="shared" si="189"/>
        <v>0.13683319541914335</v>
      </c>
      <c r="P187" s="23">
        <f t="shared" si="180"/>
        <v>0</v>
      </c>
      <c r="Q187" s="7">
        <v>0.1</v>
      </c>
      <c r="R187" s="6">
        <f t="shared" si="181"/>
        <v>0.27162000000000008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>
        <v>2</v>
      </c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>
        <f t="shared" si="191"/>
        <v>0</v>
      </c>
      <c r="BQ187" s="4" t="str">
        <f t="shared" si="191"/>
        <v/>
      </c>
      <c r="BR187" s="4">
        <f t="shared" si="191"/>
        <v>0</v>
      </c>
      <c r="BS187" s="4">
        <f t="shared" si="191"/>
        <v>0</v>
      </c>
      <c r="BT187" s="4">
        <f t="shared" si="191"/>
        <v>0</v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>
        <f t="shared" si="191"/>
        <v>0</v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01"/>
      <c r="C188" s="28" t="s">
        <v>162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01"/>
      <c r="C189" s="28" t="s">
        <v>150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customHeight="1">
      <c r="A190" s="62">
        <v>30100043</v>
      </c>
      <c r="B190" s="102"/>
      <c r="C190" s="28" t="s">
        <v>163</v>
      </c>
      <c r="D190" s="5">
        <v>205</v>
      </c>
      <c r="E190" s="22">
        <v>5.03</v>
      </c>
      <c r="F190" s="23">
        <f t="shared" si="174"/>
        <v>1031.1500000000001</v>
      </c>
      <c r="G190" s="23">
        <f>+'[2]11'!$L$266</f>
        <v>928.03</v>
      </c>
      <c r="H190" s="23">
        <f t="shared" si="186"/>
        <v>0</v>
      </c>
      <c r="I190" s="23">
        <f t="shared" si="187"/>
        <v>0</v>
      </c>
      <c r="J190" s="23">
        <f t="shared" si="177"/>
        <v>1031.1500000000001</v>
      </c>
      <c r="K190" s="23">
        <f t="shared" si="178"/>
        <v>0</v>
      </c>
      <c r="L190" s="23">
        <f t="shared" si="179"/>
        <v>0</v>
      </c>
      <c r="M190" s="10">
        <v>0.2</v>
      </c>
      <c r="N190" s="23">
        <f t="shared" si="188"/>
        <v>2.0623</v>
      </c>
      <c r="O190" s="23">
        <f t="shared" si="189"/>
        <v>0.2</v>
      </c>
      <c r="P190" s="23">
        <f t="shared" si="180"/>
        <v>0</v>
      </c>
      <c r="Q190" s="7">
        <v>0.1</v>
      </c>
      <c r="R190" s="6">
        <f t="shared" si="181"/>
        <v>0.10311500000000001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>
        <f t="shared" si="191"/>
        <v>0</v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>
        <f t="shared" si="191"/>
        <v>0</v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>
        <f t="shared" si="191"/>
        <v>0</v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00" t="s">
        <v>164</v>
      </c>
      <c r="C191" s="28" t="s">
        <v>165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01"/>
      <c r="C192" s="28" t="s">
        <v>144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01"/>
      <c r="C193" s="28" t="s">
        <v>166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01"/>
      <c r="C194" s="28" t="s">
        <v>167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02"/>
      <c r="C195" s="28" t="s">
        <v>168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100" t="s">
        <v>169</v>
      </c>
      <c r="C196" s="28" t="s">
        <v>146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02"/>
      <c r="C197" s="28" t="s">
        <v>170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81" t="s">
        <v>171</v>
      </c>
      <c r="C198" s="28" t="s">
        <v>172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00" t="s">
        <v>173</v>
      </c>
      <c r="C199" s="28" t="s">
        <v>174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01"/>
      <c r="C200" s="28" t="s">
        <v>148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100" t="s">
        <v>175</v>
      </c>
      <c r="C201" s="28" t="s">
        <v>148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02"/>
      <c r="C202" s="28" t="s">
        <v>146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01" t="s">
        <v>176</v>
      </c>
      <c r="C203" s="28" t="s">
        <v>163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2">
        <v>30100002</v>
      </c>
      <c r="B204" s="102"/>
      <c r="C204" s="28" t="s">
        <v>177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01" t="s">
        <v>178</v>
      </c>
      <c r="C205" s="28" t="s">
        <v>179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02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2">
        <v>30200006</v>
      </c>
      <c r="B207" s="100" t="s">
        <v>180</v>
      </c>
      <c r="C207" s="28" t="s">
        <v>181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02"/>
      <c r="C208" s="28" t="s">
        <v>174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00" t="s">
        <v>182</v>
      </c>
      <c r="C209" s="28" t="s">
        <v>183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02"/>
      <c r="C210" s="28" t="s">
        <v>184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2">
        <v>30200001</v>
      </c>
      <c r="B211" s="83" t="s">
        <v>185</v>
      </c>
      <c r="C211" s="28" t="s">
        <v>181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00" t="s">
        <v>186</v>
      </c>
      <c r="C212" s="28" t="s">
        <v>174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>
      <c r="A213" s="62">
        <v>30200002</v>
      </c>
      <c r="B213" s="102"/>
      <c r="C213" s="28" t="s">
        <v>181</v>
      </c>
      <c r="D213" s="5">
        <v>1031</v>
      </c>
      <c r="E213" s="22">
        <v>5.09</v>
      </c>
      <c r="F213" s="23">
        <f t="shared" si="174"/>
        <v>5247.79</v>
      </c>
      <c r="G213" s="23">
        <f>+'[2]11'!$L$378</f>
        <v>5572.5599999999995</v>
      </c>
      <c r="H213" s="23">
        <f t="shared" si="186"/>
        <v>42</v>
      </c>
      <c r="I213" s="23">
        <f t="shared" si="187"/>
        <v>0</v>
      </c>
      <c r="J213" s="23">
        <f t="shared" si="177"/>
        <v>5289.79</v>
      </c>
      <c r="K213" s="23">
        <f t="shared" si="178"/>
        <v>0.79398236981052184</v>
      </c>
      <c r="L213" s="23">
        <f t="shared" si="179"/>
        <v>0</v>
      </c>
      <c r="M213" s="10">
        <v>1.2</v>
      </c>
      <c r="N213" s="23">
        <f t="shared" si="188"/>
        <v>63.477479999999993</v>
      </c>
      <c r="O213" s="23">
        <f t="shared" si="189"/>
        <v>0.40601763018947812</v>
      </c>
      <c r="P213" s="23">
        <f t="shared" si="180"/>
        <v>0.75617368553383024</v>
      </c>
      <c r="Q213" s="7">
        <v>1</v>
      </c>
      <c r="R213" s="6">
        <f t="shared" si="181"/>
        <v>5.28979</v>
      </c>
      <c r="S213" s="5">
        <v>2</v>
      </c>
      <c r="T213" s="5"/>
      <c r="U213" s="5"/>
      <c r="V213" s="5">
        <v>2</v>
      </c>
      <c r="W213" s="5"/>
      <c r="X213" s="5"/>
      <c r="Y213" s="5"/>
      <c r="Z213" s="5"/>
      <c r="AA213" s="5"/>
      <c r="AB213" s="4">
        <v>12</v>
      </c>
      <c r="AC213" s="4">
        <v>18</v>
      </c>
      <c r="AD213" s="4"/>
      <c r="AE213" s="4"/>
      <c r="AF213" s="4">
        <v>3.6</v>
      </c>
      <c r="AG213" s="4"/>
      <c r="AH213" s="4"/>
      <c r="AI213" s="4"/>
      <c r="AJ213" s="4"/>
      <c r="AK213" s="4"/>
      <c r="AL213" s="4"/>
      <c r="AM213" s="4">
        <v>1.4</v>
      </c>
      <c r="AN213" s="4"/>
      <c r="AO213" s="4">
        <v>7</v>
      </c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8"/>
        <v>0.22685210566014907</v>
      </c>
      <c r="BQ213" s="4">
        <f t="shared" si="198"/>
        <v>2267.0528571428567</v>
      </c>
      <c r="BR213" s="4" t="str">
        <f t="shared" si="198"/>
        <v/>
      </c>
      <c r="BS213" s="4">
        <f t="shared" si="197"/>
        <v>0</v>
      </c>
      <c r="BT213" s="4">
        <f t="shared" si="197"/>
        <v>5.6713026415037273</v>
      </c>
      <c r="BU213" s="4">
        <f t="shared" si="197"/>
        <v>0</v>
      </c>
      <c r="BV213" s="4">
        <f t="shared" si="197"/>
        <v>0</v>
      </c>
      <c r="BW213" s="4">
        <f t="shared" si="197"/>
        <v>0</v>
      </c>
      <c r="BX213" s="4">
        <f t="shared" si="197"/>
        <v>0</v>
      </c>
      <c r="BY213" s="4">
        <f t="shared" si="197"/>
        <v>0</v>
      </c>
      <c r="BZ213" s="4" t="str">
        <f t="shared" si="197"/>
        <v/>
      </c>
      <c r="CA213" s="4" t="str">
        <f t="shared" si="197"/>
        <v/>
      </c>
      <c r="CB213" s="4">
        <f t="shared" si="197"/>
        <v>0</v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>
        <f t="shared" si="197"/>
        <v>0</v>
      </c>
      <c r="CI213" s="4">
        <f t="shared" si="199"/>
        <v>0</v>
      </c>
      <c r="CJ213" s="4" t="str">
        <f t="shared" si="199"/>
        <v/>
      </c>
      <c r="CK213" s="4" t="str">
        <f t="shared" si="199"/>
        <v/>
      </c>
      <c r="CL213" s="4">
        <f t="shared" si="199"/>
        <v>0</v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>
        <f t="shared" si="199"/>
        <v>0</v>
      </c>
      <c r="CT213" s="4" t="str">
        <f t="shared" si="196"/>
        <v/>
      </c>
      <c r="CU213" s="4">
        <f t="shared" si="196"/>
        <v>0</v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00" t="s">
        <v>187</v>
      </c>
      <c r="C214" s="28" t="s">
        <v>174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>
      <c r="A215" s="62">
        <v>30200004</v>
      </c>
      <c r="B215" s="102"/>
      <c r="C215" s="28" t="s">
        <v>181</v>
      </c>
      <c r="D215" s="5">
        <v>134</v>
      </c>
      <c r="E215" s="22">
        <v>5</v>
      </c>
      <c r="F215" s="23">
        <f t="shared" si="174"/>
        <v>670</v>
      </c>
      <c r="G215" s="23">
        <f>+'[2]11'!$L$385</f>
        <v>510.40000000000003</v>
      </c>
      <c r="H215" s="23">
        <f t="shared" si="186"/>
        <v>4</v>
      </c>
      <c r="I215" s="23">
        <f t="shared" si="187"/>
        <v>0</v>
      </c>
      <c r="J215" s="23">
        <f t="shared" si="177"/>
        <v>674</v>
      </c>
      <c r="K215" s="23">
        <f t="shared" si="178"/>
        <v>0.59347181008902083</v>
      </c>
      <c r="L215" s="23">
        <f t="shared" si="179"/>
        <v>0</v>
      </c>
      <c r="M215" s="10">
        <v>1.2</v>
      </c>
      <c r="N215" s="23">
        <f t="shared" si="188"/>
        <v>8.0879999999999992</v>
      </c>
      <c r="O215" s="23">
        <f t="shared" si="189"/>
        <v>0.60652818991097912</v>
      </c>
      <c r="P215" s="23">
        <f t="shared" si="180"/>
        <v>1.4836795252225521</v>
      </c>
      <c r="Q215" s="7">
        <v>1</v>
      </c>
      <c r="R215" s="6">
        <f t="shared" si="181"/>
        <v>0.67400000000000004</v>
      </c>
      <c r="S215" s="5"/>
      <c r="T215" s="5"/>
      <c r="U215" s="5"/>
      <c r="V215" s="5">
        <v>1</v>
      </c>
      <c r="W215" s="5"/>
      <c r="X215" s="5"/>
      <c r="Y215" s="5"/>
      <c r="Z215" s="5"/>
      <c r="AA215" s="5"/>
      <c r="AB215" s="4">
        <v>0.4</v>
      </c>
      <c r="AC215" s="4">
        <v>2</v>
      </c>
      <c r="AD215" s="4"/>
      <c r="AE215" s="4"/>
      <c r="AF215" s="4">
        <v>1.6</v>
      </c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>
        <f t="shared" si="198"/>
        <v>5.9347181008902086E-2</v>
      </c>
      <c r="BQ215" s="4">
        <f t="shared" si="198"/>
        <v>336.99999999999994</v>
      </c>
      <c r="BR215" s="4" t="str">
        <f t="shared" si="198"/>
        <v/>
      </c>
      <c r="BS215" s="4">
        <f t="shared" si="197"/>
        <v>0</v>
      </c>
      <c r="BT215" s="4">
        <f t="shared" si="197"/>
        <v>19.782393669634029</v>
      </c>
      <c r="BU215" s="4">
        <f t="shared" si="197"/>
        <v>0</v>
      </c>
      <c r="BV215" s="4">
        <f t="shared" si="197"/>
        <v>0</v>
      </c>
      <c r="BW215" s="4">
        <f t="shared" si="197"/>
        <v>0</v>
      </c>
      <c r="BX215" s="4">
        <f t="shared" si="197"/>
        <v>0</v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>
        <f t="shared" si="197"/>
        <v>0</v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>
        <f t="shared" si="197"/>
        <v>0</v>
      </c>
      <c r="CI215" s="4">
        <f t="shared" si="199"/>
        <v>0</v>
      </c>
      <c r="CJ215" s="4" t="str">
        <f t="shared" si="199"/>
        <v/>
      </c>
      <c r="CK215" s="4" t="str">
        <f t="shared" si="199"/>
        <v/>
      </c>
      <c r="CL215" s="4">
        <f t="shared" si="199"/>
        <v>0</v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00" t="s">
        <v>188</v>
      </c>
      <c r="C216" s="28" t="s">
        <v>146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01"/>
      <c r="C217" s="28" t="s">
        <v>163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01"/>
      <c r="C218" s="83" t="s">
        <v>138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02"/>
      <c r="C219" s="83" t="s">
        <v>189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100" t="s">
        <v>190</v>
      </c>
      <c r="C220" s="28" t="s">
        <v>179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02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3" t="s">
        <v>191</v>
      </c>
      <c r="C222" s="28" t="s">
        <v>146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04"/>
      <c r="C223" s="28" t="s">
        <v>166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05"/>
      <c r="C224" s="28" t="s">
        <v>183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00" t="s">
        <v>192</v>
      </c>
      <c r="C225" s="39" t="s">
        <v>138</v>
      </c>
      <c r="D225" s="5"/>
      <c r="E225" s="54">
        <v>5.03</v>
      </c>
      <c r="F225" s="23">
        <f t="shared" si="200"/>
        <v>0</v>
      </c>
      <c r="G225" s="23">
        <f>+'[2]11'!$L$294</f>
        <v>415.5</v>
      </c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01"/>
      <c r="C226" s="39" t="s">
        <v>146</v>
      </c>
      <c r="D226" s="5"/>
      <c r="E226" s="54">
        <v>5.03</v>
      </c>
      <c r="F226" s="23">
        <f t="shared" si="200"/>
        <v>0</v>
      </c>
      <c r="G226" s="23">
        <f>+'[2]11'!$L$293</f>
        <v>831</v>
      </c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01"/>
      <c r="C227" s="39" t="s">
        <v>193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02"/>
      <c r="C228" s="39" t="s">
        <v>194</v>
      </c>
      <c r="D228" s="5"/>
      <c r="E228" s="54">
        <v>5.03</v>
      </c>
      <c r="F228" s="23">
        <f t="shared" si="200"/>
        <v>0</v>
      </c>
      <c r="G228" s="23">
        <f>+'[2]11'!$L$295</f>
        <v>831</v>
      </c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00" t="s">
        <v>195</v>
      </c>
      <c r="C229" s="39" t="s">
        <v>138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01"/>
      <c r="C230" s="39" t="s">
        <v>146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01"/>
      <c r="C231" s="39" t="s">
        <v>193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02"/>
      <c r="C232" s="39" t="s">
        <v>194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81" t="s">
        <v>196</v>
      </c>
      <c r="C233" s="39" t="s">
        <v>197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100" t="s">
        <v>198</v>
      </c>
      <c r="C234" s="83" t="s">
        <v>150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02"/>
      <c r="C235" s="28" t="s">
        <v>179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00" t="s">
        <v>199</v>
      </c>
      <c r="C236" s="28" t="s">
        <v>146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2">
        <v>30400006</v>
      </c>
      <c r="B237" s="101"/>
      <c r="C237" s="28" t="s">
        <v>138</v>
      </c>
      <c r="D237" s="5">
        <f>126+131</f>
        <v>257</v>
      </c>
      <c r="E237" s="22">
        <v>5.07</v>
      </c>
      <c r="F237" s="23">
        <f t="shared" si="200"/>
        <v>1302.99</v>
      </c>
      <c r="G237" s="23"/>
      <c r="H237" s="23">
        <f t="shared" si="207"/>
        <v>2.5</v>
      </c>
      <c r="I237" s="23">
        <f t="shared" si="208"/>
        <v>0</v>
      </c>
      <c r="J237" s="23">
        <f t="shared" si="201"/>
        <v>1305.49</v>
      </c>
      <c r="K237" s="23">
        <f t="shared" si="202"/>
        <v>0.19149897739546071</v>
      </c>
      <c r="L237" s="23" t="str">
        <f t="shared" si="203"/>
        <v>0</v>
      </c>
      <c r="M237" s="10">
        <v>0.3</v>
      </c>
      <c r="N237" s="23">
        <f t="shared" si="209"/>
        <v>3.9164699999999999</v>
      </c>
      <c r="O237" s="23">
        <f t="shared" si="210"/>
        <v>0.10850102260453928</v>
      </c>
      <c r="P237" s="23">
        <f t="shared" si="204"/>
        <v>0</v>
      </c>
      <c r="Q237" s="7">
        <v>0.1</v>
      </c>
      <c r="R237" s="6">
        <f t="shared" si="205"/>
        <v>0.130549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>
        <v>2.5</v>
      </c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>
        <f t="shared" si="198"/>
        <v>1305.49</v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>
        <f t="shared" si="206"/>
        <v>0</v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2">
        <v>30400007</v>
      </c>
      <c r="B238" s="102"/>
      <c r="C238" s="28" t="s">
        <v>163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00" t="s">
        <v>200</v>
      </c>
      <c r="C239" s="28" t="s">
        <v>194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01"/>
      <c r="C240" s="28" t="s">
        <v>146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1"/>
      <c r="C241" s="28" t="s">
        <v>163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2"/>
      <c r="C242" s="28" t="s">
        <v>138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00" t="s">
        <v>201</v>
      </c>
      <c r="C243" s="28" t="s">
        <v>194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1"/>
      <c r="C244" s="28" t="s">
        <v>146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1"/>
      <c r="C245" s="28" t="s">
        <v>163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2"/>
      <c r="C246" s="28" t="s">
        <v>138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customHeight="1">
      <c r="A247" s="62">
        <v>30100029</v>
      </c>
      <c r="B247" s="100" t="s">
        <v>202</v>
      </c>
      <c r="C247" s="28" t="s">
        <v>179</v>
      </c>
      <c r="D247" s="5">
        <v>720</v>
      </c>
      <c r="E247" s="22">
        <v>5.08</v>
      </c>
      <c r="F247" s="23">
        <f t="shared" si="200"/>
        <v>3657.6</v>
      </c>
      <c r="G247" s="23">
        <f>+'[2]11'!$L$222</f>
        <v>4055.333333333333</v>
      </c>
      <c r="H247" s="23">
        <f t="shared" si="207"/>
        <v>7</v>
      </c>
      <c r="I247" s="23">
        <f t="shared" si="208"/>
        <v>20</v>
      </c>
      <c r="J247" s="23">
        <f t="shared" si="201"/>
        <v>3664.6</v>
      </c>
      <c r="K247" s="23">
        <f t="shared" si="202"/>
        <v>0.19101675489821537</v>
      </c>
      <c r="L247" s="23">
        <f t="shared" si="203"/>
        <v>0.49317770836758179</v>
      </c>
      <c r="M247" s="10">
        <v>1</v>
      </c>
      <c r="N247" s="23">
        <f t="shared" si="209"/>
        <v>36.646000000000001</v>
      </c>
      <c r="O247" s="23">
        <f t="shared" si="210"/>
        <v>0.31580553673420286</v>
      </c>
      <c r="P247" s="23">
        <f t="shared" si="204"/>
        <v>0</v>
      </c>
      <c r="Q247" s="7">
        <v>0.1</v>
      </c>
      <c r="R247" s="6">
        <f t="shared" si="205"/>
        <v>0.36646000000000006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>
        <v>7</v>
      </c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>
        <v>20</v>
      </c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>
        <f t="shared" si="213"/>
        <v>0</v>
      </c>
      <c r="BQ247" s="4">
        <f t="shared" si="213"/>
        <v>0</v>
      </c>
      <c r="BR247" s="4">
        <f t="shared" si="213"/>
        <v>1419.3666666666668</v>
      </c>
      <c r="BS247" s="4">
        <f t="shared" si="213"/>
        <v>0</v>
      </c>
      <c r="BT247" s="4">
        <f t="shared" si="213"/>
        <v>0</v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>
        <f t="shared" si="213"/>
        <v>0</v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>
        <f t="shared" si="206"/>
        <v>0</v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customHeight="1">
      <c r="A248" s="62">
        <v>30100022</v>
      </c>
      <c r="B248" s="101"/>
      <c r="C248" s="28" t="s">
        <v>138</v>
      </c>
      <c r="D248" s="5">
        <v>34</v>
      </c>
      <c r="E248" s="22">
        <v>5.08</v>
      </c>
      <c r="F248" s="23">
        <f t="shared" si="200"/>
        <v>172.72</v>
      </c>
      <c r="G248" s="23">
        <f>+'[2]11'!$L$221</f>
        <v>51.333333333333329</v>
      </c>
      <c r="H248" s="23">
        <f t="shared" si="207"/>
        <v>0</v>
      </c>
      <c r="I248" s="23">
        <f t="shared" si="208"/>
        <v>0</v>
      </c>
      <c r="J248" s="23">
        <f t="shared" si="201"/>
        <v>172.72</v>
      </c>
      <c r="K248" s="23">
        <f t="shared" si="202"/>
        <v>0</v>
      </c>
      <c r="L248" s="23">
        <f t="shared" si="203"/>
        <v>0</v>
      </c>
      <c r="M248" s="10">
        <v>1</v>
      </c>
      <c r="N248" s="23">
        <f t="shared" si="209"/>
        <v>1.7272000000000001</v>
      </c>
      <c r="O248" s="23">
        <f t="shared" si="210"/>
        <v>1</v>
      </c>
      <c r="P248" s="23">
        <f t="shared" si="204"/>
        <v>0</v>
      </c>
      <c r="Q248" s="7">
        <v>0.1</v>
      </c>
      <c r="R248" s="6">
        <f t="shared" si="205"/>
        <v>1.7272000000000003E-2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>
        <f t="shared" si="213"/>
        <v>0</v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>
        <f t="shared" si="213"/>
        <v>0</v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>
        <f t="shared" si="213"/>
        <v>0</v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1"/>
      <c r="C249" s="28" t="s">
        <v>162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1"/>
      <c r="C250" s="28" t="s">
        <v>167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1"/>
      <c r="C251" s="28" t="s">
        <v>144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1"/>
      <c r="C252" s="28" t="s">
        <v>203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1"/>
      <c r="C253" s="28" t="s">
        <v>163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2"/>
      <c r="C254" s="28" t="s">
        <v>146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0" t="s">
        <v>204</v>
      </c>
      <c r="C255" s="30" t="s">
        <v>166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01"/>
      <c r="C256" s="28" t="s">
        <v>163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01"/>
      <c r="C257" s="30" t="s">
        <v>205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02"/>
      <c r="C258" s="30" t="s">
        <v>144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00" t="s">
        <v>206</v>
      </c>
      <c r="C259" s="30" t="s">
        <v>168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01"/>
      <c r="C260" s="30" t="s">
        <v>207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01"/>
      <c r="C261" s="30" t="s">
        <v>208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02"/>
      <c r="C262" s="30" t="s">
        <v>209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00" t="s">
        <v>210</v>
      </c>
      <c r="C263" s="30" t="s">
        <v>168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01"/>
      <c r="C264" s="30" t="s">
        <v>207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01"/>
      <c r="C265" s="30" t="s">
        <v>208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02"/>
      <c r="C266" s="30" t="s">
        <v>209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2">
        <v>30600009</v>
      </c>
      <c r="B267" s="100" t="s">
        <v>211</v>
      </c>
      <c r="C267" s="30" t="s">
        <v>212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2">
        <v>30600010</v>
      </c>
      <c r="B268" s="102"/>
      <c r="C268" s="30" t="s">
        <v>184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00" t="s">
        <v>213</v>
      </c>
      <c r="C269" s="30" t="s">
        <v>189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01"/>
      <c r="C270" s="30" t="s">
        <v>152</v>
      </c>
      <c r="D270" s="5"/>
      <c r="E270" s="22">
        <v>5.05</v>
      </c>
      <c r="F270" s="23">
        <f t="shared" si="200"/>
        <v>0</v>
      </c>
      <c r="G270" s="44">
        <f>+'[2]11'!$L$313</f>
        <v>1572.3000000000002</v>
      </c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2">
        <v>30400028</v>
      </c>
      <c r="B271" s="102"/>
      <c r="C271" s="30" t="s">
        <v>214</v>
      </c>
      <c r="D271" s="5">
        <f>9+324</f>
        <v>333</v>
      </c>
      <c r="E271" s="22">
        <v>5.05</v>
      </c>
      <c r="F271" s="23">
        <f t="shared" si="200"/>
        <v>1681.6499999999999</v>
      </c>
      <c r="G271" s="44">
        <f>+'[2]11'!$L$314</f>
        <v>524.1</v>
      </c>
      <c r="H271" s="23">
        <f t="shared" si="207"/>
        <v>0</v>
      </c>
      <c r="I271" s="23">
        <f t="shared" si="208"/>
        <v>0</v>
      </c>
      <c r="J271" s="23">
        <f t="shared" si="201"/>
        <v>1681.6499999999999</v>
      </c>
      <c r="K271" s="23">
        <f t="shared" si="202"/>
        <v>0</v>
      </c>
      <c r="L271" s="23">
        <f t="shared" si="203"/>
        <v>0</v>
      </c>
      <c r="M271" s="3">
        <v>0.8</v>
      </c>
      <c r="N271" s="23">
        <f t="shared" si="209"/>
        <v>13.453199999999999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0.16816499999999998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00" t="s">
        <v>215</v>
      </c>
      <c r="C272" s="30" t="s">
        <v>189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2">
        <v>30400003</v>
      </c>
      <c r="B273" s="101"/>
      <c r="C273" s="30" t="s">
        <v>166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02"/>
      <c r="C274" s="30" t="s">
        <v>214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00" t="s">
        <v>216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01"/>
      <c r="C276" s="30" t="s">
        <v>217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02"/>
      <c r="C277" s="30" t="s">
        <v>143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00" t="s">
        <v>218</v>
      </c>
      <c r="C278" s="30" t="s">
        <v>172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01"/>
      <c r="C279" s="30" t="s">
        <v>144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01"/>
      <c r="C280" s="30" t="s">
        <v>189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02"/>
      <c r="C281" s="30" t="s">
        <v>219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00" t="s">
        <v>220</v>
      </c>
      <c r="C282" s="30" t="s">
        <v>221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01"/>
      <c r="C283" s="30" t="s">
        <v>222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01"/>
      <c r="C284" s="30" t="s">
        <v>153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02"/>
      <c r="C285" s="30" t="s">
        <v>219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00" t="s">
        <v>223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01"/>
      <c r="C287" s="30" t="s">
        <v>217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02"/>
      <c r="C288" s="30" t="s">
        <v>143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customHeight="1">
      <c r="A289" s="62">
        <v>30100059</v>
      </c>
      <c r="B289" s="100" t="s">
        <v>224</v>
      </c>
      <c r="C289" s="30" t="s">
        <v>166</v>
      </c>
      <c r="D289" s="5">
        <v>540</v>
      </c>
      <c r="E289" s="22">
        <v>5.03</v>
      </c>
      <c r="F289" s="23">
        <f t="shared" si="220"/>
        <v>2716.2000000000003</v>
      </c>
      <c r="G289" s="44">
        <f>+'[2]11'!$L$339</f>
        <v>2930.4</v>
      </c>
      <c r="H289" s="23">
        <f t="shared" si="226"/>
        <v>10</v>
      </c>
      <c r="I289" s="23">
        <f t="shared" si="227"/>
        <v>10</v>
      </c>
      <c r="J289" s="23">
        <f t="shared" si="221"/>
        <v>2726.2000000000003</v>
      </c>
      <c r="K289" s="23">
        <f t="shared" si="222"/>
        <v>0.36681094563861782</v>
      </c>
      <c r="L289" s="23">
        <f t="shared" si="223"/>
        <v>0.34125034125034126</v>
      </c>
      <c r="M289" s="3">
        <v>0.2</v>
      </c>
      <c r="N289" s="23">
        <f t="shared" si="228"/>
        <v>5.4524000000000008</v>
      </c>
      <c r="O289" s="23">
        <f t="shared" si="229"/>
        <v>-0.50806128688895913</v>
      </c>
      <c r="P289" s="23">
        <f t="shared" si="224"/>
        <v>0</v>
      </c>
      <c r="Q289" s="2">
        <v>0.5</v>
      </c>
      <c r="R289" s="6">
        <f t="shared" si="225"/>
        <v>1.3631000000000002</v>
      </c>
      <c r="S289" s="5"/>
      <c r="T289" s="5"/>
      <c r="U289" s="5"/>
      <c r="V289" s="5"/>
      <c r="W289" s="5"/>
      <c r="X289" s="5"/>
      <c r="Y289" s="5"/>
      <c r="Z289" s="5"/>
      <c r="AA289" s="5"/>
      <c r="AB289" s="4">
        <v>4.8</v>
      </c>
      <c r="AC289" s="4">
        <v>5.2</v>
      </c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>
        <v>10</v>
      </c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>
        <f t="shared" si="219"/>
        <v>0.17606925390653655</v>
      </c>
      <c r="BQ289" s="4">
        <f t="shared" si="219"/>
        <v>1417.6240000000003</v>
      </c>
      <c r="BR289" s="4">
        <f t="shared" si="219"/>
        <v>0</v>
      </c>
      <c r="BS289" s="4">
        <f t="shared" si="219"/>
        <v>0</v>
      </c>
      <c r="BT289" s="4">
        <f t="shared" si="219"/>
        <v>0</v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>
        <f t="shared" si="219"/>
        <v>0</v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>
        <f t="shared" si="218"/>
        <v>0</v>
      </c>
      <c r="CI289" s="4">
        <f t="shared" si="218"/>
        <v>0</v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2"/>
      <c r="C290" s="30" t="s">
        <v>144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0" t="s">
        <v>225</v>
      </c>
      <c r="C291" s="30" t="s">
        <v>143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1"/>
      <c r="C292" s="30" t="s">
        <v>226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1"/>
      <c r="C293" s="30" t="s">
        <v>166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2"/>
      <c r="C294" s="30" t="s">
        <v>227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228</v>
      </c>
      <c r="C295" s="31" t="s">
        <v>229</v>
      </c>
      <c r="D295" s="5">
        <v>29</v>
      </c>
      <c r="E295" s="22">
        <v>4.8</v>
      </c>
      <c r="F295" s="23">
        <f t="shared" si="220"/>
        <v>139.19999999999999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139.19999999999999</v>
      </c>
      <c r="K295" s="23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0.27839999999999998</v>
      </c>
      <c r="O295" s="23">
        <f t="shared" si="229"/>
        <v>0.2</v>
      </c>
      <c r="P295" s="23">
        <f t="shared" si="224"/>
        <v>0</v>
      </c>
      <c r="Q295" s="7">
        <v>0.1</v>
      </c>
      <c r="R295" s="6">
        <f t="shared" si="225"/>
        <v>1.392E-2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19"/>
        <v>0</v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>
        <f t="shared" si="219"/>
        <v>0</v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>
        <f t="shared" si="219"/>
        <v>0</v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2">
        <v>30700016</v>
      </c>
      <c r="B296" s="31" t="s">
        <v>230</v>
      </c>
      <c r="C296" s="31" t="s">
        <v>231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customHeight="1">
      <c r="A297" s="62">
        <v>30700014</v>
      </c>
      <c r="B297" s="31" t="s">
        <v>232</v>
      </c>
      <c r="C297" s="31" t="s">
        <v>233</v>
      </c>
      <c r="D297" s="5">
        <v>90</v>
      </c>
      <c r="E297" s="22">
        <v>6.4</v>
      </c>
      <c r="F297" s="23">
        <f t="shared" si="220"/>
        <v>576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576</v>
      </c>
      <c r="K297" s="23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1.1520000000000001</v>
      </c>
      <c r="O297" s="23">
        <f t="shared" si="229"/>
        <v>0.2</v>
      </c>
      <c r="P297" s="23">
        <f t="shared" si="224"/>
        <v>0</v>
      </c>
      <c r="Q297" s="7">
        <v>0.1</v>
      </c>
      <c r="R297" s="6">
        <f t="shared" si="225"/>
        <v>5.7599999999999998E-2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>
        <f t="shared" si="219"/>
        <v>0</v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>
        <f t="shared" si="219"/>
        <v>0</v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>
        <f t="shared" si="219"/>
        <v>0</v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234</v>
      </c>
      <c r="C298" s="31" t="s">
        <v>235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236</v>
      </c>
      <c r="C299" s="31" t="s">
        <v>237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238</v>
      </c>
      <c r="C300" s="31" t="s">
        <v>237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239</v>
      </c>
      <c r="C301" s="31" t="s">
        <v>237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240</v>
      </c>
      <c r="C302" s="31" t="s">
        <v>241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0">
        <v>30601015</v>
      </c>
      <c r="B303" s="31" t="s">
        <v>242</v>
      </c>
      <c r="C303" s="31" t="s">
        <v>243</v>
      </c>
      <c r="D303" s="5">
        <f>34+40</f>
        <v>74</v>
      </c>
      <c r="E303" s="22">
        <v>5.976</v>
      </c>
      <c r="F303" s="23">
        <f t="shared" si="220"/>
        <v>442.22399999999999</v>
      </c>
      <c r="G303" s="23">
        <f>+'[2]11'!$L$223</f>
        <v>1835.24</v>
      </c>
      <c r="H303" s="23">
        <f t="shared" si="226"/>
        <v>0</v>
      </c>
      <c r="I303" s="23">
        <f t="shared" si="227"/>
        <v>5</v>
      </c>
      <c r="J303" s="23">
        <f t="shared" si="221"/>
        <v>442.22399999999999</v>
      </c>
      <c r="K303" s="23">
        <f t="shared" si="222"/>
        <v>0</v>
      </c>
      <c r="L303" s="23">
        <f t="shared" si="223"/>
        <v>0.27244393103899217</v>
      </c>
      <c r="M303" s="3">
        <v>0.1</v>
      </c>
      <c r="N303" s="23">
        <f t="shared" si="228"/>
        <v>0.44222400000000001</v>
      </c>
      <c r="O303" s="23">
        <f t="shared" si="229"/>
        <v>-0.17244393103899217</v>
      </c>
      <c r="P303" s="23">
        <f t="shared" si="224"/>
        <v>0</v>
      </c>
      <c r="Q303" s="7">
        <v>0.1</v>
      </c>
      <c r="R303" s="6">
        <f t="shared" si="225"/>
        <v>4.4222400000000002E-2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>
        <v>2.5</v>
      </c>
      <c r="BC303" s="4"/>
      <c r="BD303" s="4"/>
      <c r="BE303" s="4"/>
      <c r="BF303" s="4"/>
      <c r="BG303" s="4"/>
      <c r="BH303" s="4"/>
      <c r="BI303" s="4"/>
      <c r="BJ303" s="4"/>
      <c r="BK303" s="4"/>
      <c r="BL303" s="4">
        <v>2.5</v>
      </c>
      <c r="BM303" s="4"/>
      <c r="BN303" s="4"/>
      <c r="BO303" s="4"/>
      <c r="BP303" s="4">
        <f t="shared" si="232"/>
        <v>0</v>
      </c>
      <c r="BQ303" s="4" t="str">
        <f t="shared" si="232"/>
        <v/>
      </c>
      <c r="BR303" s="4">
        <f t="shared" si="232"/>
        <v>0</v>
      </c>
      <c r="BS303" s="4">
        <f t="shared" si="232"/>
        <v>0</v>
      </c>
      <c r="BT303" s="4">
        <f t="shared" si="232"/>
        <v>0</v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>
        <f t="shared" si="232"/>
        <v>0</v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244</v>
      </c>
      <c r="C304" s="31" t="s">
        <v>243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2" t="s">
        <v>245</v>
      </c>
      <c r="C305" s="30" t="s">
        <v>246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82" t="s">
        <v>247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5583</v>
      </c>
      <c r="E307" s="44"/>
      <c r="F307" s="45">
        <f>SUM(F159:F306)</f>
        <v>28381.604000000003</v>
      </c>
      <c r="G307" s="45">
        <f t="shared" ref="G307:J307" si="233">SUM(G159:G306)</f>
        <v>32342.250666666667</v>
      </c>
      <c r="H307" s="45">
        <f t="shared" si="233"/>
        <v>96.7</v>
      </c>
      <c r="I307" s="45">
        <f t="shared" si="233"/>
        <v>65</v>
      </c>
      <c r="J307" s="45">
        <f t="shared" si="233"/>
        <v>28478.304000000004</v>
      </c>
      <c r="K307" s="45">
        <f>IF(ISERROR(H307/J307*100),"0",(H307/J307*100))</f>
        <v>0.33955673764842176</v>
      </c>
      <c r="L307" s="45">
        <f>IF(ISERROR(I307/G307*100),"0",(I307/G307*100))</f>
        <v>0.20097550003528925</v>
      </c>
      <c r="M307" s="46">
        <f>IF(ISERROR(N307/J307*100),"",(N307/J307*100))</f>
        <v>0.63821077266399007</v>
      </c>
      <c r="N307" s="45">
        <f>SUM(N159:N306)</f>
        <v>181.75160400000001</v>
      </c>
      <c r="O307" s="45">
        <f>IF(ISERROR(M307-K307-L307),"0",(M307-K307-L307))</f>
        <v>9.7678534980279064E-2</v>
      </c>
      <c r="P307" s="45">
        <f>(S307+T307+U307+V307+W307+X307+Y307+Z307+AA307)/J307*1000</f>
        <v>0.17557225317912187</v>
      </c>
      <c r="Q307" s="47">
        <f>IF(ISERROR(R307/J307*1000),"",(R307/J307*1000))</f>
        <v>0.36925169069056923</v>
      </c>
      <c r="R307" s="45">
        <f>SUM(R159:R306)</f>
        <v>10.515661900000001</v>
      </c>
      <c r="S307" s="45">
        <f t="shared" ref="S307:BO307" si="234">SUM(S159:S306)</f>
        <v>2</v>
      </c>
      <c r="T307" s="45">
        <f t="shared" si="234"/>
        <v>0</v>
      </c>
      <c r="U307" s="45">
        <f t="shared" si="234"/>
        <v>0</v>
      </c>
      <c r="V307" s="45">
        <f t="shared" si="234"/>
        <v>3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17.2</v>
      </c>
      <c r="AC307" s="45">
        <f t="shared" si="234"/>
        <v>35.700000000000003</v>
      </c>
      <c r="AD307" s="45">
        <f t="shared" si="234"/>
        <v>8.1999999999999993</v>
      </c>
      <c r="AE307" s="45">
        <f t="shared" si="234"/>
        <v>0</v>
      </c>
      <c r="AF307" s="45">
        <f t="shared" si="234"/>
        <v>5.2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22</v>
      </c>
      <c r="AK307" s="45">
        <f t="shared" si="234"/>
        <v>0</v>
      </c>
      <c r="AL307" s="45">
        <f t="shared" si="234"/>
        <v>0</v>
      </c>
      <c r="AM307" s="45">
        <f t="shared" si="234"/>
        <v>1.4</v>
      </c>
      <c r="AN307" s="45">
        <f t="shared" si="234"/>
        <v>0</v>
      </c>
      <c r="AO307" s="45">
        <f t="shared" si="234"/>
        <v>7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14.5</v>
      </c>
      <c r="BC307" s="45">
        <f t="shared" si="234"/>
        <v>0</v>
      </c>
      <c r="BD307" s="45">
        <f t="shared" si="234"/>
        <v>32.5</v>
      </c>
      <c r="BE307" s="45">
        <f t="shared" si="234"/>
        <v>0</v>
      </c>
      <c r="BF307" s="45">
        <f t="shared" si="234"/>
        <v>2.5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7.5</v>
      </c>
      <c r="BK307" s="45">
        <f t="shared" si="234"/>
        <v>0</v>
      </c>
      <c r="BL307" s="45">
        <f t="shared" si="234"/>
        <v>8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6.0396855093617925E-2</v>
      </c>
      <c r="BQ307" s="48">
        <f>IF(ISERROR(AC307/$J$307*100),"",(AC307/$J$307*100))</f>
        <v>0.12535858876989303</v>
      </c>
      <c r="BR307" s="48">
        <f>IF(ISERROR(AD307/$J$307*100),"",(AD307/$J$307*100))</f>
        <v>2.8793849521375987E-2</v>
      </c>
      <c r="BS307" s="48">
        <f t="shared" ref="BS307:DC307" si="235">IF(ISERROR(AE307/$J$307*100),"",(AE307/$J$307*100))</f>
        <v>0</v>
      </c>
      <c r="BT307" s="48">
        <f t="shared" si="235"/>
        <v>1.8259514330628675E-2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7.7251791398813621E-2</v>
      </c>
      <c r="BY307" s="48">
        <f t="shared" si="235"/>
        <v>0</v>
      </c>
      <c r="BZ307" s="48">
        <f t="shared" si="235"/>
        <v>0</v>
      </c>
      <c r="CA307" s="48">
        <f t="shared" si="235"/>
        <v>4.9160230890154116E-3</v>
      </c>
      <c r="CB307" s="48">
        <f t="shared" si="235"/>
        <v>0</v>
      </c>
      <c r="CC307" s="48">
        <f t="shared" si="235"/>
        <v>2.4580115445077062E-2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5.091595342194534E-2</v>
      </c>
      <c r="CQ307" s="48">
        <f t="shared" si="235"/>
        <v>0</v>
      </c>
      <c r="CR307" s="48">
        <f t="shared" si="235"/>
        <v>0.11412196456642922</v>
      </c>
      <c r="CS307" s="48">
        <f t="shared" si="235"/>
        <v>0</v>
      </c>
      <c r="CT307" s="48">
        <f t="shared" si="235"/>
        <v>8.7786126589560944E-3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2.6335837976868282E-2</v>
      </c>
      <c r="CY307" s="48">
        <f t="shared" si="235"/>
        <v>0</v>
      </c>
      <c r="CZ307" s="48">
        <f t="shared" si="235"/>
        <v>2.8091560508659498E-2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2017-01-12T02:23:17Z</dcterms:modified>
</cp:coreProperties>
</file>