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G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G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G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G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G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G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G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H189"/>
  <c r="G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G165"/>
  <c r="G307" s="1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G82"/>
  <c r="DK82" s="1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G58"/>
  <c r="DK58" s="1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G56"/>
  <c r="DK56" s="1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G53"/>
  <c r="DK53" s="1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G51"/>
  <c r="DK51" s="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F50"/>
  <c r="EE50"/>
  <c r="ED50"/>
  <c r="EC50"/>
  <c r="EB50"/>
  <c r="EA50"/>
  <c r="DZ50"/>
  <c r="DY50"/>
  <c r="DX50"/>
  <c r="DW50"/>
  <c r="DM50"/>
  <c r="DH50"/>
  <c r="DJ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H50"/>
  <c r="CG50"/>
  <c r="CF50"/>
  <c r="CE50"/>
  <c r="CD50"/>
  <c r="CC50"/>
  <c r="CB50"/>
  <c r="CA50"/>
  <c r="BZ50"/>
  <c r="BY50"/>
  <c r="BW50"/>
  <c r="BS50"/>
  <c r="AC50"/>
  <c r="AC152" s="1"/>
  <c r="I50"/>
  <c r="L50" s="1"/>
  <c r="BR50" s="1"/>
  <c r="H50"/>
  <c r="G50"/>
  <c r="DK50" s="1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DK10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GC50"/>
  <c r="GD50"/>
  <c r="GE50"/>
  <c r="GF50"/>
  <c r="GG50"/>
  <c r="GH50"/>
  <c r="GI50"/>
  <c r="GJ50"/>
  <c r="GK50"/>
  <c r="GL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P10"/>
  <c r="FT10"/>
  <c r="FU10"/>
  <c r="FV10"/>
  <c r="FX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O50" s="1"/>
  <c r="BU50" s="1"/>
  <c r="DP50"/>
  <c r="FV50"/>
  <c r="K51"/>
  <c r="DO51"/>
  <c r="DP51"/>
  <c r="FT51"/>
  <c r="FU51"/>
  <c r="FV51"/>
  <c r="FX51"/>
  <c r="FZ51"/>
  <c r="GB51"/>
  <c r="K52"/>
  <c r="DO52"/>
  <c r="DS52" s="1"/>
  <c r="FT52"/>
  <c r="FU52"/>
  <c r="FV52"/>
  <c r="FX52"/>
  <c r="FY52"/>
  <c r="FZ52"/>
  <c r="GB52"/>
  <c r="K53"/>
  <c r="DO53"/>
  <c r="DP53"/>
  <c r="FT53"/>
  <c r="FU53"/>
  <c r="FV53"/>
  <c r="FX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P56"/>
  <c r="FT56"/>
  <c r="FU56"/>
  <c r="FV56"/>
  <c r="FX56"/>
  <c r="FZ56"/>
  <c r="GB56"/>
  <c r="K57"/>
  <c r="DO57"/>
  <c r="DS57" s="1"/>
  <c r="FT57"/>
  <c r="FU57"/>
  <c r="FV57"/>
  <c r="FX57"/>
  <c r="FY57"/>
  <c r="FZ57"/>
  <c r="GB57"/>
  <c r="K58"/>
  <c r="DO58"/>
  <c r="DP58"/>
  <c r="FT58"/>
  <c r="FU58"/>
  <c r="FV58"/>
  <c r="FX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X156"/>
  <c r="DW153"/>
  <c r="EE161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7"/>
  <c r="DP7" s="1"/>
  <c r="FV7" s="1"/>
  <c r="BQ50"/>
  <c r="CI50"/>
  <c r="EG50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P82"/>
  <c r="FT82"/>
  <c r="FU82"/>
  <c r="FV82"/>
  <c r="FX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L189"/>
  <c r="BR18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50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3"/>
  <c r="FY93" s="1"/>
  <c r="DS90"/>
  <c r="FY90" s="1"/>
  <c r="DS82"/>
  <c r="FY82" s="1"/>
  <c r="EG152"/>
  <c r="DK152"/>
  <c r="DP152" s="1"/>
  <c r="FV152" s="1"/>
  <c r="DY156"/>
  <c r="DS68"/>
  <c r="FY68" s="1"/>
  <c r="DS58"/>
  <c r="FY58" s="1"/>
  <c r="DS56"/>
  <c r="FY56" s="1"/>
  <c r="DS53"/>
  <c r="FY53" s="1"/>
  <c r="DS51"/>
  <c r="FY51" s="1"/>
  <c r="GM50"/>
  <c r="DS34"/>
  <c r="FY34" s="1"/>
  <c r="DS10"/>
  <c r="FY10" s="1"/>
  <c r="DS7"/>
  <c r="FY7" s="1"/>
  <c r="EE157" l="1"/>
  <c r="GM152"/>
  <c r="N152"/>
  <c r="M152" s="1"/>
  <c r="BT4"/>
  <c r="R152"/>
  <c r="Q152" s="1"/>
  <c r="BX4"/>
  <c r="P152"/>
  <c r="K152"/>
  <c r="BQ152"/>
  <c r="BP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50"/>
  <c r="DL152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EE163" i="87" l="1"/>
  <c r="EE162"/>
  <c r="DV50"/>
  <c r="GB50" s="1"/>
  <c r="DT50"/>
  <c r="FZ50" s="1"/>
  <c r="DR50"/>
  <c r="FX50" s="1"/>
  <c r="FT50"/>
  <c r="DS4"/>
  <c r="FY4" s="1"/>
  <c r="FU4"/>
  <c r="DR152"/>
  <c r="FX4"/>
  <c r="DV152"/>
  <c r="GB4"/>
  <c r="O307"/>
  <c r="DO50"/>
  <c r="DN152"/>
  <c r="O152"/>
  <c r="ED163" l="1"/>
  <c r="ED162"/>
  <c r="ED161"/>
  <c r="EF161" s="1"/>
  <c r="ED157"/>
  <c r="EF157" s="1"/>
  <c r="DT152"/>
  <c r="FZ152" s="1"/>
  <c r="FT152"/>
  <c r="DS50"/>
  <c r="FY50" s="1"/>
  <c r="FU50"/>
  <c r="DU152"/>
  <c r="GA152" s="1"/>
  <c r="GB152"/>
  <c r="DQ152"/>
  <c r="FX152"/>
  <c r="DO152"/>
  <c r="FU152" s="1"/>
  <c r="EF162"/>
  <c r="EF163"/>
  <c r="DS152" l="1"/>
  <c r="FY152" s="1"/>
  <c r="FW152"/>
</calcChain>
</file>

<file path=xl/sharedStrings.xml><?xml version="1.0" encoding="utf-8"?>
<sst xmlns="http://schemas.openxmlformats.org/spreadsheetml/2006/main" count="1033" uniqueCount="278">
  <si>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</si>
  <si>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</si>
  <si>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</si>
  <si>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</si>
  <si>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</si>
  <si>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</si>
  <si>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</si>
  <si>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</si>
  <si>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</si>
  <si>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</si>
  <si>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</si>
  <si>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</si>
  <si>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</si>
  <si>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</si>
  <si>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</si>
  <si>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</si>
  <si>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</si>
  <si>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</si>
  <si>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</si>
  <si>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</si>
  <si>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</si>
  <si>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</si>
  <si>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</si>
  <si>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</si>
  <si>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</si>
  <si>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</si>
  <si>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</si>
  <si>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</si>
  <si>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</si>
  <si>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</si>
  <si>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</si>
  <si>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</si>
  <si>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</si>
  <si>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</si>
  <si>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</si>
  <si>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</si>
  <si>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</si>
  <si>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</si>
  <si>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</si>
  <si>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</si>
  <si>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</si>
  <si>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</si>
  <si>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</si>
  <si>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</si>
  <si>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</si>
  <si>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</si>
  <si>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</si>
  <si>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</si>
  <si>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</si>
  <si>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</si>
  <si>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</si>
  <si>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</si>
  <si>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</si>
  <si>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</si>
  <si>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</si>
  <si>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</si>
  <si>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充填A班废次品率统计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</si>
  <si>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</si>
  <si>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</si>
  <si>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</si>
  <si>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</si>
  <si>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25g乳酸玉米</t>
    <phoneticPr fontId="1" type="noConversion"/>
  </si>
  <si>
    <t>烂糖</t>
    <phoneticPr fontId="1" type="noConversion"/>
  </si>
  <si>
    <t>气泡、偏膜</t>
    <phoneticPr fontId="1" type="noConversion"/>
  </si>
  <si>
    <t>25g乳酸哈密瓜</t>
    <phoneticPr fontId="1" type="noConversion"/>
  </si>
  <si>
    <t>90g布甸玉米</t>
    <phoneticPr fontId="1" type="noConversion"/>
  </si>
  <si>
    <t>混料、气泡、杂物</t>
    <phoneticPr fontId="1" type="noConversion"/>
  </si>
  <si>
    <t>95g果肉黄桃</t>
    <phoneticPr fontId="1" type="noConversion"/>
  </si>
  <si>
    <t>刮伤膜、挂杯、气泡</t>
    <phoneticPr fontId="1" type="noConversion"/>
  </si>
  <si>
    <t>125g果肉杂果</t>
    <phoneticPr fontId="1" type="noConversion"/>
  </si>
  <si>
    <t>45g奶香酪哈密瓜</t>
    <phoneticPr fontId="1" type="noConversion"/>
  </si>
  <si>
    <t>气泡</t>
    <phoneticPr fontId="1" type="noConversion"/>
  </si>
  <si>
    <t>挂杯、刮伤膜</t>
    <phoneticPr fontId="1" type="noConversion"/>
  </si>
  <si>
    <t>B</t>
    <phoneticPr fontId="1" type="noConversion"/>
  </si>
  <si>
    <t>A、B</t>
    <phoneticPr fontId="1" type="noConversion"/>
  </si>
  <si>
    <t>130g可吸草莓</t>
    <phoneticPr fontId="1" type="noConversion"/>
  </si>
  <si>
    <t>烂糖</t>
    <phoneticPr fontId="1" type="noConversion"/>
  </si>
  <si>
    <t>充填A、B班废次品率汇总</t>
    <phoneticPr fontId="2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</si>
  <si>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</si>
  <si>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</si>
  <si>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</si>
  <si>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</si>
  <si>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</si>
  <si>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</si>
  <si>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</si>
  <si>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</si>
  <si>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</si>
  <si>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</si>
  <si>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</si>
  <si>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</si>
  <si>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</si>
  <si>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</si>
  <si>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</si>
  <si>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</si>
  <si>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</si>
  <si>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</si>
  <si>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</si>
  <si>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</si>
  <si>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</si>
  <si>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</si>
  <si>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</si>
  <si>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</si>
  <si>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</si>
  <si>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</si>
  <si>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</si>
  <si>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</si>
  <si>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</si>
  <si>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</si>
  <si>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</si>
  <si>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</si>
  <si>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</si>
  <si>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</si>
  <si>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</si>
  <si>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</si>
  <si>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</si>
  <si>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</si>
  <si>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</si>
  <si>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</si>
  <si>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</si>
  <si>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</si>
  <si>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</si>
  <si>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</si>
  <si>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</si>
  <si>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</si>
  <si>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</si>
  <si>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</si>
  <si>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</si>
  <si>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</si>
  <si>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</si>
  <si>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</si>
  <si>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</si>
  <si>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</si>
  <si>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</si>
  <si>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</si>
  <si>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</si>
  <si>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</si>
  <si>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</si>
  <si>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</si>
  <si>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</si>
  <si>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</si>
  <si>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</si>
  <si>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</si>
  <si>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</si>
  <si>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</si>
  <si>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</si>
  <si>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</si>
  <si>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</si>
  <si>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</si>
  <si>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</si>
  <si>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</si>
  <si>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</si>
  <si>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</si>
  <si>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</si>
  <si>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</si>
  <si>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</si>
  <si>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</si>
  <si>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</si>
  <si>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</si>
  <si>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</si>
  <si>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</si>
  <si>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</si>
  <si>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</si>
  <si>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</si>
  <si>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</si>
  <si>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</si>
  <si>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</si>
  <si>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</si>
  <si>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</si>
  <si>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</si>
  <si>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</si>
  <si>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</si>
  <si>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</si>
  <si>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</si>
  <si>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</si>
  <si>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</si>
  <si>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</si>
  <si>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</si>
  <si>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</si>
  <si>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</si>
  <si>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</si>
  <si>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</si>
  <si>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</si>
  <si>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</si>
  <si>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</si>
  <si>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</si>
  <si>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</si>
  <si>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</si>
  <si>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</si>
  <si>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</si>
  <si>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</si>
  <si>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</si>
  <si>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</si>
  <si>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</si>
  <si>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</si>
  <si>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</si>
  <si>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</si>
  <si>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</si>
  <si>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</si>
  <si>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</si>
  <si>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</si>
  <si>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</si>
  <si>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</si>
  <si>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</si>
  <si>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</si>
  <si>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</si>
  <si>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</si>
  <si>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</si>
  <si>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</si>
  <si>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</si>
  <si>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</si>
  <si>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</si>
  <si>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</si>
  <si>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</si>
  <si>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</si>
  <si>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</si>
  <si>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</si>
  <si>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</si>
  <si>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</si>
  <si>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</si>
  <si>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</si>
  <si>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</si>
  <si>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</si>
  <si>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</si>
  <si>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</si>
  <si>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</si>
  <si>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</si>
  <si>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</si>
  <si>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</si>
  <si>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</si>
  <si>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</si>
  <si>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</si>
  <si>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</si>
  <si>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</si>
  <si>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</si>
  <si>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</si>
  <si>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</si>
  <si>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</si>
  <si>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</si>
  <si>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</si>
  <si>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</si>
  <si>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</si>
  <si>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</si>
  <si>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</si>
  <si>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</si>
  <si>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</si>
  <si>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</si>
  <si>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</si>
  <si>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</si>
  <si>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</si>
  <si>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</si>
  <si>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</si>
  <si>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</si>
  <si>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</si>
  <si>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</si>
  <si>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</si>
  <si>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</si>
  <si>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</si>
  <si>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</si>
  <si>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</si>
  <si>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</si>
  <si>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</si>
  <si>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</si>
  <si>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</si>
  <si>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</si>
  <si>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</si>
  <si>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</si>
  <si>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</si>
  <si>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</si>
  <si>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</si>
  <si>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</si>
  <si>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</si>
  <si>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</si>
  <si>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</si>
  <si>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</si>
  <si>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</si>
  <si>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</si>
  <si>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</si>
  <si>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60*(6*15g)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</si>
</sst>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</cellXfs>
  <cellStyles count="3">
    <cellStyle name="常规" xfId="0" builtinId="0"/>
    <cellStyle name="常规 2" xfId="2"/>
    <cellStyle name="常规_Sheet1" xfId="1"/>
  </cellStyles>
  <dxfs count="4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8"/>
      <sheetName val="9"/>
      <sheetName val="10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52">
          <cell r="J152">
            <v>29356.53</v>
          </cell>
          <cell r="K152">
            <v>0.41285533406025843</v>
          </cell>
          <cell r="L152">
            <v>0.13945934582128444</v>
          </cell>
          <cell r="M152">
            <v>0.57942750727010317</v>
          </cell>
          <cell r="P152">
            <v>0.51095957185675556</v>
          </cell>
          <cell r="Q152">
            <v>0.34982021035864935</v>
          </cell>
        </row>
        <row r="307">
          <cell r="J307">
            <v>28194.55</v>
          </cell>
          <cell r="K307">
            <v>0.48023465527912312</v>
          </cell>
          <cell r="L307">
            <v>0.10941611196431944</v>
          </cell>
          <cell r="M307">
            <v>0.70577647098464069</v>
          </cell>
          <cell r="P307">
            <v>0.35467847509536415</v>
          </cell>
          <cell r="Q307">
            <v>0.42284501792012996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2">
          <cell r="L12">
            <v>4414.666666666667</v>
          </cell>
        </row>
        <row r="27">
          <cell r="L27">
            <v>7344.4000000000005</v>
          </cell>
        </row>
        <row r="29">
          <cell r="L29">
            <v>734.43999999999994</v>
          </cell>
        </row>
        <row r="55">
          <cell r="L55">
            <v>4279.8559999999989</v>
          </cell>
        </row>
        <row r="101">
          <cell r="L101">
            <v>6295.8399999999992</v>
          </cell>
        </row>
        <row r="117">
          <cell r="L117">
            <v>310.95</v>
          </cell>
        </row>
        <row r="118">
          <cell r="L118">
            <v>2574.6660000000002</v>
          </cell>
        </row>
        <row r="138">
          <cell r="L138">
            <v>1963.8500000000001</v>
          </cell>
        </row>
        <row r="141">
          <cell r="L141">
            <v>2158.375</v>
          </cell>
        </row>
        <row r="169">
          <cell r="L169">
            <v>4036.2</v>
          </cell>
        </row>
        <row r="194">
          <cell r="L194">
            <v>448.8</v>
          </cell>
        </row>
        <row r="221">
          <cell r="L221">
            <v>3285.333333333333</v>
          </cell>
        </row>
        <row r="223">
          <cell r="L223">
            <v>1493.8</v>
          </cell>
        </row>
        <row r="238">
          <cell r="L238">
            <v>5036.16</v>
          </cell>
        </row>
        <row r="264">
          <cell r="L264">
            <v>196.52399999999997</v>
          </cell>
        </row>
        <row r="266">
          <cell r="L266">
            <v>3821.2999999999997</v>
          </cell>
        </row>
        <row r="310">
          <cell r="L310">
            <v>621.29999999999995</v>
          </cell>
        </row>
        <row r="314">
          <cell r="L314">
            <v>4716.9000000000005</v>
          </cell>
        </row>
        <row r="324">
          <cell r="L324">
            <v>2880.7799999999997</v>
          </cell>
        </row>
        <row r="327">
          <cell r="L327">
            <v>410.45400000000001</v>
          </cell>
        </row>
        <row r="350">
          <cell r="L350">
            <v>4525.625</v>
          </cell>
        </row>
        <row r="378">
          <cell r="L378">
            <v>1171.8</v>
          </cell>
        </row>
        <row r="385">
          <cell r="L385">
            <v>3828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89"/>
      <c r="E2" s="92" t="s">
        <v>26</v>
      </c>
      <c r="F2" s="93" t="s">
        <v>27</v>
      </c>
      <c r="G2" s="94"/>
      <c r="H2" s="97" t="s">
        <v>28</v>
      </c>
      <c r="I2" s="98"/>
      <c r="J2" s="98"/>
      <c r="K2" s="98"/>
      <c r="L2" s="98"/>
      <c r="M2" s="98"/>
      <c r="N2" s="99"/>
    </row>
    <row r="3" spans="1:14" s="17" customFormat="1" ht="30.75" customHeight="1">
      <c r="A3" s="12" t="s">
        <v>29</v>
      </c>
      <c r="B3" s="15">
        <f>+'[1]10'!$J$152</f>
        <v>29356.53</v>
      </c>
      <c r="C3" s="15">
        <f>+'[1]10'!$J$307</f>
        <v>28194.55</v>
      </c>
      <c r="D3" s="90"/>
      <c r="E3" s="92"/>
      <c r="F3" s="95"/>
      <c r="G3" s="96"/>
      <c r="H3" s="56" t="s">
        <v>30</v>
      </c>
      <c r="I3" s="56" t="s">
        <v>31</v>
      </c>
      <c r="J3" s="84" t="s">
        <v>32</v>
      </c>
      <c r="K3" s="85"/>
      <c r="L3" s="56" t="s">
        <v>33</v>
      </c>
      <c r="M3" s="84" t="s">
        <v>34</v>
      </c>
      <c r="N3" s="85"/>
    </row>
    <row r="4" spans="1:14" s="17" customFormat="1" ht="31.5" customHeight="1">
      <c r="A4" s="13" t="s">
        <v>35</v>
      </c>
      <c r="B4" s="15">
        <f>+'[1]10'!$M$152</f>
        <v>0.57942750727010317</v>
      </c>
      <c r="C4" s="15">
        <f>+'[1]10'!$M$307</f>
        <v>0.70577647098464069</v>
      </c>
      <c r="D4" s="90"/>
      <c r="E4" s="100" t="s">
        <v>55</v>
      </c>
      <c r="F4" s="86" t="s">
        <v>61</v>
      </c>
      <c r="G4" s="87"/>
      <c r="H4" s="18">
        <v>0.3</v>
      </c>
      <c r="I4" s="18">
        <v>0.1</v>
      </c>
      <c r="J4" s="84" t="s">
        <v>62</v>
      </c>
      <c r="K4" s="85"/>
      <c r="L4" s="18">
        <v>0.36</v>
      </c>
      <c r="M4" s="84" t="s">
        <v>63</v>
      </c>
      <c r="N4" s="85"/>
    </row>
    <row r="5" spans="1:14" s="17" customFormat="1" ht="31.5" customHeight="1">
      <c r="A5" s="13" t="s">
        <v>31</v>
      </c>
      <c r="B5" s="15">
        <f>+'[1]10'!$K$152</f>
        <v>0.41285533406025843</v>
      </c>
      <c r="C5" s="15">
        <f>+'[1]10'!$K$307</f>
        <v>0.48023465527912312</v>
      </c>
      <c r="D5" s="90"/>
      <c r="E5" s="101"/>
      <c r="F5" s="86" t="s">
        <v>64</v>
      </c>
      <c r="G5" s="87"/>
      <c r="H5" s="18">
        <v>0.3</v>
      </c>
      <c r="I5" s="18">
        <v>0</v>
      </c>
      <c r="J5" s="84"/>
      <c r="K5" s="85"/>
      <c r="L5" s="18">
        <v>1.21</v>
      </c>
      <c r="M5" s="84" t="s">
        <v>63</v>
      </c>
      <c r="N5" s="85"/>
    </row>
    <row r="6" spans="1:14" s="17" customFormat="1" ht="31.5" customHeight="1">
      <c r="A6" s="13" t="s">
        <v>36</v>
      </c>
      <c r="B6" s="15">
        <f>+'[1]10'!$L$152</f>
        <v>0.13945934582128444</v>
      </c>
      <c r="C6" s="15">
        <f>+'[1]10'!$L$307</f>
        <v>0.10941611196431944</v>
      </c>
      <c r="D6" s="90"/>
      <c r="E6" s="101"/>
      <c r="F6" s="86" t="s">
        <v>65</v>
      </c>
      <c r="G6" s="87"/>
      <c r="H6" s="18">
        <v>0.5</v>
      </c>
      <c r="I6" s="18">
        <v>0.56999999999999995</v>
      </c>
      <c r="J6" s="84" t="s">
        <v>66</v>
      </c>
      <c r="K6" s="85"/>
      <c r="L6" s="18">
        <v>0</v>
      </c>
      <c r="M6" s="84"/>
      <c r="N6" s="85"/>
    </row>
    <row r="7" spans="1:14" s="17" customFormat="1" ht="31.5" customHeight="1">
      <c r="A7" s="13" t="s">
        <v>37</v>
      </c>
      <c r="B7" s="15">
        <f>+B5+B6</f>
        <v>0.55231467988154281</v>
      </c>
      <c r="C7" s="15">
        <f>+C5+C6</f>
        <v>0.58965076724344256</v>
      </c>
      <c r="D7" s="90"/>
      <c r="E7" s="101"/>
      <c r="F7" s="86" t="s">
        <v>67</v>
      </c>
      <c r="G7" s="87"/>
      <c r="H7" s="18">
        <v>0.6</v>
      </c>
      <c r="I7" s="18">
        <v>1.63</v>
      </c>
      <c r="J7" s="84" t="s">
        <v>68</v>
      </c>
      <c r="K7" s="85"/>
      <c r="L7" s="18">
        <v>0</v>
      </c>
      <c r="M7" s="84"/>
      <c r="N7" s="85"/>
    </row>
    <row r="8" spans="1:14" s="17" customFormat="1" ht="31.5" customHeight="1">
      <c r="A8" s="13" t="s">
        <v>38</v>
      </c>
      <c r="B8" s="16">
        <f>+B7-B4</f>
        <v>-2.7112827388560357E-2</v>
      </c>
      <c r="C8" s="16">
        <f>+C7-C4</f>
        <v>-0.11612570374119813</v>
      </c>
      <c r="D8" s="90"/>
      <c r="E8" s="147"/>
      <c r="F8" s="86" t="s">
        <v>69</v>
      </c>
      <c r="G8" s="87"/>
      <c r="H8" s="18">
        <v>1</v>
      </c>
      <c r="I8" s="19">
        <v>1.92</v>
      </c>
      <c r="J8" s="84" t="s">
        <v>68</v>
      </c>
      <c r="K8" s="85"/>
      <c r="L8" s="18">
        <v>0</v>
      </c>
      <c r="M8" s="84"/>
      <c r="N8" s="85"/>
    </row>
    <row r="9" spans="1:14" s="17" customFormat="1" ht="31.5" customHeight="1">
      <c r="A9" s="12" t="s">
        <v>39</v>
      </c>
      <c r="B9" s="16">
        <f>+'[1]10'!$Q$152</f>
        <v>0.34982021035864935</v>
      </c>
      <c r="C9" s="16">
        <f>+'[1]10'!$Q$307</f>
        <v>0.42284501792012996</v>
      </c>
      <c r="D9" s="90"/>
      <c r="E9" s="100" t="s">
        <v>73</v>
      </c>
      <c r="F9" s="86" t="s">
        <v>70</v>
      </c>
      <c r="G9" s="87"/>
      <c r="H9" s="18">
        <v>0.2</v>
      </c>
      <c r="I9" s="18">
        <v>0</v>
      </c>
      <c r="J9" s="84"/>
      <c r="K9" s="85"/>
      <c r="L9" s="18">
        <v>0.26</v>
      </c>
      <c r="M9" s="84" t="s">
        <v>71</v>
      </c>
      <c r="N9" s="85"/>
    </row>
    <row r="10" spans="1:14" s="17" customFormat="1" ht="31.5" customHeight="1">
      <c r="A10" s="12" t="s">
        <v>43</v>
      </c>
      <c r="B10" s="16">
        <f>+'[1]10'!$P$152</f>
        <v>0.51095957185675556</v>
      </c>
      <c r="C10" s="16">
        <f>+'[1]10'!$P$307</f>
        <v>0.35467847509536415</v>
      </c>
      <c r="D10" s="90"/>
      <c r="E10" s="147"/>
      <c r="F10" s="86" t="s">
        <v>69</v>
      </c>
      <c r="G10" s="87"/>
      <c r="H10" s="18">
        <v>1</v>
      </c>
      <c r="I10" s="18">
        <v>1.19</v>
      </c>
      <c r="J10" s="84" t="s">
        <v>72</v>
      </c>
      <c r="K10" s="85"/>
      <c r="L10" s="56">
        <v>0</v>
      </c>
      <c r="M10" s="84"/>
      <c r="N10" s="85"/>
    </row>
    <row r="11" spans="1:14" s="17" customFormat="1" ht="31.5" customHeight="1">
      <c r="A11" s="52"/>
      <c r="B11" s="52"/>
      <c r="C11" s="52"/>
      <c r="D11" s="90"/>
      <c r="E11" s="148" t="s">
        <v>74</v>
      </c>
      <c r="F11" s="86" t="s">
        <v>75</v>
      </c>
      <c r="G11" s="87"/>
      <c r="H11" s="18">
        <v>0.3</v>
      </c>
      <c r="I11" s="18">
        <v>0.84</v>
      </c>
      <c r="J11" s="84" t="s">
        <v>76</v>
      </c>
      <c r="K11" s="85"/>
      <c r="L11" s="56">
        <v>0</v>
      </c>
      <c r="M11" s="84"/>
      <c r="N11" s="85"/>
    </row>
    <row r="12" spans="1:14" s="17" customFormat="1" ht="31.5" customHeight="1">
      <c r="A12" s="12"/>
      <c r="B12" s="16"/>
      <c r="C12" s="16"/>
      <c r="D12" s="90"/>
      <c r="E12" s="83"/>
      <c r="F12" s="86"/>
      <c r="G12" s="87"/>
      <c r="H12" s="18"/>
      <c r="I12" s="18"/>
      <c r="J12" s="84"/>
      <c r="K12" s="85"/>
      <c r="L12" s="56"/>
      <c r="M12" s="84"/>
      <c r="N12" s="85"/>
    </row>
    <row r="13" spans="1:14" s="17" customFormat="1" ht="31.5" customHeight="1">
      <c r="A13" s="14"/>
      <c r="B13" s="12"/>
      <c r="C13" s="12"/>
      <c r="D13" s="90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1.5" customHeight="1">
      <c r="A14" s="14"/>
      <c r="B14" s="12"/>
      <c r="C14" s="12"/>
      <c r="D14" s="90"/>
      <c r="E14" s="19" t="s">
        <v>41</v>
      </c>
      <c r="F14" s="20">
        <v>9</v>
      </c>
      <c r="G14" s="20">
        <v>0</v>
      </c>
      <c r="H14" s="20">
        <v>0</v>
      </c>
      <c r="I14" s="20">
        <v>0</v>
      </c>
      <c r="J14" s="20">
        <v>6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1.5" customHeight="1">
      <c r="A15" s="13"/>
      <c r="B15" s="12"/>
      <c r="C15" s="12"/>
      <c r="D15" s="91"/>
      <c r="E15" s="19" t="s">
        <v>42</v>
      </c>
      <c r="F15" s="20">
        <v>6</v>
      </c>
      <c r="G15" s="20">
        <v>0</v>
      </c>
      <c r="H15" s="20">
        <v>0</v>
      </c>
      <c r="I15" s="20">
        <v>1</v>
      </c>
      <c r="J15" s="20">
        <v>2</v>
      </c>
      <c r="K15" s="20">
        <v>1</v>
      </c>
      <c r="L15" s="20">
        <v>0</v>
      </c>
      <c r="M15" s="20">
        <v>0</v>
      </c>
      <c r="N15" s="20">
        <v>0</v>
      </c>
    </row>
  </sheetData>
  <mergeCells count="36">
    <mergeCell ref="E4:E8"/>
    <mergeCell ref="E9:E10"/>
    <mergeCell ref="F9:G9"/>
    <mergeCell ref="J9:K9"/>
    <mergeCell ref="M9:N9"/>
    <mergeCell ref="M7:N7"/>
    <mergeCell ref="M5:N5"/>
    <mergeCell ref="F6:G6"/>
    <mergeCell ref="J6:K6"/>
    <mergeCell ref="F8:G8"/>
    <mergeCell ref="J8:K8"/>
    <mergeCell ref="M8:N8"/>
    <mergeCell ref="M6:N6"/>
    <mergeCell ref="F7:G7"/>
    <mergeCell ref="J7:K7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M12:N12"/>
    <mergeCell ref="F10:G10"/>
    <mergeCell ref="J10:K10"/>
    <mergeCell ref="F11:G11"/>
    <mergeCell ref="J11:K11"/>
  </mergeCells>
  <phoneticPr fontId="1" type="noConversion"/>
  <conditionalFormatting sqref="F16:M17 F14:N15">
    <cfRule type="cellIs" dxfId="4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307" sqref="D307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4" t="s">
        <v>56</v>
      </c>
      <c r="B1" s="104"/>
      <c r="C1" s="104"/>
      <c r="D1" s="104"/>
      <c r="BN1" t="s">
        <v>57</v>
      </c>
      <c r="DE1" s="104" t="s">
        <v>77</v>
      </c>
      <c r="DF1" s="104"/>
      <c r="DG1" s="104"/>
      <c r="DH1" s="104"/>
      <c r="FR1" t="s">
        <v>57</v>
      </c>
    </row>
    <row r="2" spans="1:215" s="34" customFormat="1" ht="26.25" customHeight="1">
      <c r="A2" s="105" t="s">
        <v>58</v>
      </c>
      <c r="B2" s="107" t="s">
        <v>0</v>
      </c>
      <c r="C2" s="109" t="s">
        <v>1</v>
      </c>
      <c r="D2" s="111" t="s">
        <v>2</v>
      </c>
      <c r="E2" s="113" t="s">
        <v>3</v>
      </c>
      <c r="F2" s="115" t="s">
        <v>59</v>
      </c>
      <c r="G2" s="115" t="s">
        <v>60</v>
      </c>
      <c r="H2" s="117" t="s">
        <v>78</v>
      </c>
      <c r="I2" s="117" t="s">
        <v>79</v>
      </c>
      <c r="J2" s="117" t="s">
        <v>4</v>
      </c>
      <c r="K2" s="134" t="s">
        <v>80</v>
      </c>
      <c r="L2" s="122" t="s">
        <v>81</v>
      </c>
      <c r="M2" s="136" t="s">
        <v>5</v>
      </c>
      <c r="N2" s="138" t="s">
        <v>6</v>
      </c>
      <c r="O2" s="115" t="s">
        <v>7</v>
      </c>
      <c r="P2" s="122" t="s">
        <v>10</v>
      </c>
      <c r="Q2" s="127" t="s">
        <v>9</v>
      </c>
      <c r="R2" s="129" t="s">
        <v>8</v>
      </c>
      <c r="S2" s="131" t="s">
        <v>11</v>
      </c>
      <c r="T2" s="132"/>
      <c r="U2" s="132"/>
      <c r="V2" s="132"/>
      <c r="W2" s="132"/>
      <c r="X2" s="132"/>
      <c r="Y2" s="132"/>
      <c r="Z2" s="132"/>
      <c r="AA2" s="133"/>
      <c r="AB2" s="119" t="s">
        <v>82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19" t="s">
        <v>83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1" t="s">
        <v>84</v>
      </c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 t="s">
        <v>85</v>
      </c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E2" s="105" t="s">
        <v>58</v>
      </c>
      <c r="DF2" s="107" t="s">
        <v>0</v>
      </c>
      <c r="DG2" s="109" t="s">
        <v>1</v>
      </c>
      <c r="DH2" s="111" t="s">
        <v>2</v>
      </c>
      <c r="DI2" s="115" t="s">
        <v>3</v>
      </c>
      <c r="DJ2" s="115" t="s">
        <v>59</v>
      </c>
      <c r="DK2" s="115" t="s">
        <v>60</v>
      </c>
      <c r="DL2" s="117" t="s">
        <v>78</v>
      </c>
      <c r="DM2" s="117" t="s">
        <v>79</v>
      </c>
      <c r="DN2" s="117" t="s">
        <v>4</v>
      </c>
      <c r="DO2" s="134" t="s">
        <v>80</v>
      </c>
      <c r="DP2" s="122" t="s">
        <v>81</v>
      </c>
      <c r="DQ2" s="136" t="s">
        <v>5</v>
      </c>
      <c r="DR2" s="138" t="s">
        <v>6</v>
      </c>
      <c r="DS2" s="115" t="s">
        <v>7</v>
      </c>
      <c r="DT2" s="122" t="s">
        <v>10</v>
      </c>
      <c r="DU2" s="127" t="s">
        <v>9</v>
      </c>
      <c r="DV2" s="129" t="s">
        <v>8</v>
      </c>
      <c r="DW2" s="131" t="s">
        <v>11</v>
      </c>
      <c r="DX2" s="132"/>
      <c r="DY2" s="132"/>
      <c r="DZ2" s="132"/>
      <c r="EA2" s="132"/>
      <c r="EB2" s="132"/>
      <c r="EC2" s="132"/>
      <c r="ED2" s="132"/>
      <c r="EE2" s="133"/>
      <c r="EF2" s="119" t="s">
        <v>82</v>
      </c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19" t="s">
        <v>83</v>
      </c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1" t="s">
        <v>84</v>
      </c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 t="s">
        <v>85</v>
      </c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</row>
    <row r="3" spans="1:215" s="34" customFormat="1" ht="36" customHeight="1">
      <c r="A3" s="106"/>
      <c r="B3" s="108"/>
      <c r="C3" s="110"/>
      <c r="D3" s="112"/>
      <c r="E3" s="114"/>
      <c r="F3" s="116"/>
      <c r="G3" s="116"/>
      <c r="H3" s="118"/>
      <c r="I3" s="118"/>
      <c r="J3" s="118"/>
      <c r="K3" s="135"/>
      <c r="L3" s="123"/>
      <c r="M3" s="137"/>
      <c r="N3" s="139"/>
      <c r="O3" s="116"/>
      <c r="P3" s="123"/>
      <c r="Q3" s="128"/>
      <c r="R3" s="130"/>
      <c r="S3" s="35" t="s">
        <v>12</v>
      </c>
      <c r="T3" s="35" t="s">
        <v>13</v>
      </c>
      <c r="U3" s="35" t="s">
        <v>86</v>
      </c>
      <c r="V3" s="35" t="s">
        <v>87</v>
      </c>
      <c r="W3" s="35" t="s">
        <v>88</v>
      </c>
      <c r="X3" s="35" t="s">
        <v>89</v>
      </c>
      <c r="Y3" s="35" t="s">
        <v>90</v>
      </c>
      <c r="Z3" s="35" t="s">
        <v>91</v>
      </c>
      <c r="AA3" s="35" t="s">
        <v>92</v>
      </c>
      <c r="AB3" s="36" t="s">
        <v>93</v>
      </c>
      <c r="AC3" s="25" t="s">
        <v>94</v>
      </c>
      <c r="AD3" s="25" t="s">
        <v>95</v>
      </c>
      <c r="AE3" s="25" t="s">
        <v>96</v>
      </c>
      <c r="AF3" s="36" t="s">
        <v>97</v>
      </c>
      <c r="AG3" s="25" t="s">
        <v>98</v>
      </c>
      <c r="AH3" s="25" t="s">
        <v>99</v>
      </c>
      <c r="AI3" s="36" t="s">
        <v>100</v>
      </c>
      <c r="AJ3" s="36" t="s">
        <v>101</v>
      </c>
      <c r="AK3" s="36" t="s">
        <v>102</v>
      </c>
      <c r="AL3" s="26" t="s">
        <v>103</v>
      </c>
      <c r="AM3" s="25" t="s">
        <v>104</v>
      </c>
      <c r="AN3" s="25" t="s">
        <v>105</v>
      </c>
      <c r="AO3" s="25" t="s">
        <v>106</v>
      </c>
      <c r="AP3" s="36" t="s">
        <v>107</v>
      </c>
      <c r="AQ3" s="37" t="s">
        <v>108</v>
      </c>
      <c r="AR3" s="36" t="s">
        <v>109</v>
      </c>
      <c r="AS3" s="36" t="s">
        <v>110</v>
      </c>
      <c r="AT3" s="36" t="s">
        <v>111</v>
      </c>
      <c r="AU3" s="36" t="s">
        <v>112</v>
      </c>
      <c r="AV3" s="25" t="s">
        <v>113</v>
      </c>
      <c r="AW3" s="25" t="s">
        <v>114</v>
      </c>
      <c r="AX3" s="25" t="s">
        <v>115</v>
      </c>
      <c r="AY3" s="25" t="s">
        <v>116</v>
      </c>
      <c r="AZ3" s="25" t="s">
        <v>117</v>
      </c>
      <c r="BA3" s="25" t="s">
        <v>118</v>
      </c>
      <c r="BB3" s="27" t="s">
        <v>94</v>
      </c>
      <c r="BC3" s="38" t="s">
        <v>95</v>
      </c>
      <c r="BD3" s="38" t="s">
        <v>96</v>
      </c>
      <c r="BE3" s="38" t="s">
        <v>119</v>
      </c>
      <c r="BF3" s="38" t="s">
        <v>105</v>
      </c>
      <c r="BG3" s="38" t="s">
        <v>97</v>
      </c>
      <c r="BH3" s="38" t="s">
        <v>99</v>
      </c>
      <c r="BI3" s="38" t="s">
        <v>120</v>
      </c>
      <c r="BJ3" s="38" t="s">
        <v>101</v>
      </c>
      <c r="BK3" s="38" t="s">
        <v>121</v>
      </c>
      <c r="BL3" s="38" t="s">
        <v>122</v>
      </c>
      <c r="BM3" s="38" t="s">
        <v>98</v>
      </c>
      <c r="BN3" s="38" t="s">
        <v>123</v>
      </c>
      <c r="BO3" s="38" t="s">
        <v>124</v>
      </c>
      <c r="BP3" s="36" t="s">
        <v>93</v>
      </c>
      <c r="BQ3" s="25" t="s">
        <v>94</v>
      </c>
      <c r="BR3" s="25" t="s">
        <v>95</v>
      </c>
      <c r="BS3" s="25" t="s">
        <v>96</v>
      </c>
      <c r="BT3" s="36" t="s">
        <v>97</v>
      </c>
      <c r="BU3" s="25" t="s">
        <v>98</v>
      </c>
      <c r="BV3" s="25" t="s">
        <v>99</v>
      </c>
      <c r="BW3" s="36" t="s">
        <v>100</v>
      </c>
      <c r="BX3" s="36" t="s">
        <v>101</v>
      </c>
      <c r="BY3" s="36" t="s">
        <v>102</v>
      </c>
      <c r="BZ3" s="26" t="s">
        <v>103</v>
      </c>
      <c r="CA3" s="25" t="s">
        <v>104</v>
      </c>
      <c r="CB3" s="25" t="s">
        <v>105</v>
      </c>
      <c r="CC3" s="25" t="s">
        <v>106</v>
      </c>
      <c r="CD3" s="36" t="s">
        <v>107</v>
      </c>
      <c r="CE3" s="37" t="s">
        <v>108</v>
      </c>
      <c r="CF3" s="36" t="s">
        <v>109</v>
      </c>
      <c r="CG3" s="36" t="s">
        <v>110</v>
      </c>
      <c r="CH3" s="36" t="s">
        <v>111</v>
      </c>
      <c r="CI3" s="36" t="s">
        <v>112</v>
      </c>
      <c r="CJ3" s="25" t="s">
        <v>113</v>
      </c>
      <c r="CK3" s="25" t="s">
        <v>114</v>
      </c>
      <c r="CL3" s="25" t="s">
        <v>115</v>
      </c>
      <c r="CM3" s="25" t="s">
        <v>116</v>
      </c>
      <c r="CN3" s="25" t="s">
        <v>117</v>
      </c>
      <c r="CO3" s="25" t="s">
        <v>118</v>
      </c>
      <c r="CP3" s="27" t="s">
        <v>94</v>
      </c>
      <c r="CQ3" s="38" t="s">
        <v>95</v>
      </c>
      <c r="CR3" s="38" t="s">
        <v>96</v>
      </c>
      <c r="CS3" s="38" t="s">
        <v>119</v>
      </c>
      <c r="CT3" s="38" t="s">
        <v>105</v>
      </c>
      <c r="CU3" s="38" t="s">
        <v>97</v>
      </c>
      <c r="CV3" s="38" t="s">
        <v>99</v>
      </c>
      <c r="CW3" s="38" t="s">
        <v>120</v>
      </c>
      <c r="CX3" s="38" t="s">
        <v>101</v>
      </c>
      <c r="CY3" s="38" t="s">
        <v>121</v>
      </c>
      <c r="CZ3" s="38" t="s">
        <v>122</v>
      </c>
      <c r="DA3" s="38" t="s">
        <v>98</v>
      </c>
      <c r="DB3" s="38" t="s">
        <v>123</v>
      </c>
      <c r="DC3" s="38" t="s">
        <v>124</v>
      </c>
      <c r="DE3" s="106"/>
      <c r="DF3" s="108"/>
      <c r="DG3" s="110"/>
      <c r="DH3" s="112"/>
      <c r="DI3" s="116"/>
      <c r="DJ3" s="116"/>
      <c r="DK3" s="116"/>
      <c r="DL3" s="118"/>
      <c r="DM3" s="118"/>
      <c r="DN3" s="118"/>
      <c r="DO3" s="135"/>
      <c r="DP3" s="123"/>
      <c r="DQ3" s="137"/>
      <c r="DR3" s="139"/>
      <c r="DS3" s="116"/>
      <c r="DT3" s="123"/>
      <c r="DU3" s="128"/>
      <c r="DV3" s="130"/>
      <c r="DW3" s="35" t="s">
        <v>12</v>
      </c>
      <c r="DX3" s="35" t="s">
        <v>13</v>
      </c>
      <c r="DY3" s="35" t="s">
        <v>86</v>
      </c>
      <c r="DZ3" s="35" t="s">
        <v>87</v>
      </c>
      <c r="EA3" s="35" t="s">
        <v>88</v>
      </c>
      <c r="EB3" s="35" t="s">
        <v>89</v>
      </c>
      <c r="EC3" s="35" t="s">
        <v>90</v>
      </c>
      <c r="ED3" s="35" t="s">
        <v>91</v>
      </c>
      <c r="EE3" s="35" t="s">
        <v>92</v>
      </c>
      <c r="EF3" s="36" t="s">
        <v>93</v>
      </c>
      <c r="EG3" s="25" t="s">
        <v>94</v>
      </c>
      <c r="EH3" s="25" t="s">
        <v>95</v>
      </c>
      <c r="EI3" s="25" t="s">
        <v>96</v>
      </c>
      <c r="EJ3" s="36" t="s">
        <v>97</v>
      </c>
      <c r="EK3" s="25" t="s">
        <v>98</v>
      </c>
      <c r="EL3" s="25" t="s">
        <v>99</v>
      </c>
      <c r="EM3" s="36" t="s">
        <v>100</v>
      </c>
      <c r="EN3" s="36" t="s">
        <v>101</v>
      </c>
      <c r="EO3" s="36" t="s">
        <v>102</v>
      </c>
      <c r="EP3" s="26" t="s">
        <v>103</v>
      </c>
      <c r="EQ3" s="25" t="s">
        <v>104</v>
      </c>
      <c r="ER3" s="25" t="s">
        <v>105</v>
      </c>
      <c r="ES3" s="25" t="s">
        <v>106</v>
      </c>
      <c r="ET3" s="36" t="s">
        <v>107</v>
      </c>
      <c r="EU3" s="37" t="s">
        <v>108</v>
      </c>
      <c r="EV3" s="36" t="s">
        <v>109</v>
      </c>
      <c r="EW3" s="36" t="s">
        <v>110</v>
      </c>
      <c r="EX3" s="36" t="s">
        <v>111</v>
      </c>
      <c r="EY3" s="36" t="s">
        <v>112</v>
      </c>
      <c r="EZ3" s="25" t="s">
        <v>113</v>
      </c>
      <c r="FA3" s="25" t="s">
        <v>114</v>
      </c>
      <c r="FB3" s="25" t="s">
        <v>115</v>
      </c>
      <c r="FC3" s="25" t="s">
        <v>116</v>
      </c>
      <c r="FD3" s="25" t="s">
        <v>117</v>
      </c>
      <c r="FE3" s="25" t="s">
        <v>118</v>
      </c>
      <c r="FF3" s="27" t="s">
        <v>94</v>
      </c>
      <c r="FG3" s="38" t="s">
        <v>95</v>
      </c>
      <c r="FH3" s="38" t="s">
        <v>96</v>
      </c>
      <c r="FI3" s="38" t="s">
        <v>119</v>
      </c>
      <c r="FJ3" s="38" t="s">
        <v>105</v>
      </c>
      <c r="FK3" s="38" t="s">
        <v>97</v>
      </c>
      <c r="FL3" s="38" t="s">
        <v>99</v>
      </c>
      <c r="FM3" s="38" t="s">
        <v>120</v>
      </c>
      <c r="FN3" s="38" t="s">
        <v>101</v>
      </c>
      <c r="FO3" s="38" t="s">
        <v>121</v>
      </c>
      <c r="FP3" s="38" t="s">
        <v>122</v>
      </c>
      <c r="FQ3" s="38" t="s">
        <v>98</v>
      </c>
      <c r="FR3" s="38" t="s">
        <v>123</v>
      </c>
      <c r="FS3" s="38" t="s">
        <v>110</v>
      </c>
      <c r="FT3" s="36" t="s">
        <v>93</v>
      </c>
      <c r="FU3" s="25" t="s">
        <v>94</v>
      </c>
      <c r="FV3" s="25" t="s">
        <v>95</v>
      </c>
      <c r="FW3" s="25" t="s">
        <v>96</v>
      </c>
      <c r="FX3" s="36" t="s">
        <v>97</v>
      </c>
      <c r="FY3" s="25" t="s">
        <v>98</v>
      </c>
      <c r="FZ3" s="25" t="s">
        <v>99</v>
      </c>
      <c r="GA3" s="36" t="s">
        <v>100</v>
      </c>
      <c r="GB3" s="36" t="s">
        <v>101</v>
      </c>
      <c r="GC3" s="36" t="s">
        <v>102</v>
      </c>
      <c r="GD3" s="26" t="s">
        <v>103</v>
      </c>
      <c r="GE3" s="25" t="s">
        <v>104</v>
      </c>
      <c r="GF3" s="25" t="s">
        <v>105</v>
      </c>
      <c r="GG3" s="25" t="s">
        <v>106</v>
      </c>
      <c r="GH3" s="36" t="s">
        <v>107</v>
      </c>
      <c r="GI3" s="37" t="s">
        <v>108</v>
      </c>
      <c r="GJ3" s="36" t="s">
        <v>109</v>
      </c>
      <c r="GK3" s="36" t="s">
        <v>110</v>
      </c>
      <c r="GL3" s="36" t="s">
        <v>111</v>
      </c>
      <c r="GM3" s="36" t="s">
        <v>112</v>
      </c>
      <c r="GN3" s="25" t="s">
        <v>113</v>
      </c>
      <c r="GO3" s="25" t="s">
        <v>114</v>
      </c>
      <c r="GP3" s="25" t="s">
        <v>115</v>
      </c>
      <c r="GQ3" s="25" t="s">
        <v>116</v>
      </c>
      <c r="GR3" s="25" t="s">
        <v>117</v>
      </c>
      <c r="GS3" s="25" t="s">
        <v>118</v>
      </c>
      <c r="GT3" s="27" t="s">
        <v>94</v>
      </c>
      <c r="GU3" s="38" t="s">
        <v>95</v>
      </c>
      <c r="GV3" s="38" t="s">
        <v>96</v>
      </c>
      <c r="GW3" s="38" t="s">
        <v>119</v>
      </c>
      <c r="GX3" s="38" t="s">
        <v>105</v>
      </c>
      <c r="GY3" s="38" t="s">
        <v>97</v>
      </c>
      <c r="GZ3" s="38" t="s">
        <v>99</v>
      </c>
      <c r="HA3" s="38" t="s">
        <v>120</v>
      </c>
      <c r="HB3" s="38" t="s">
        <v>101</v>
      </c>
      <c r="HC3" s="38" t="s">
        <v>121</v>
      </c>
      <c r="HD3" s="38" t="s">
        <v>122</v>
      </c>
      <c r="HE3" s="38" t="s">
        <v>98</v>
      </c>
      <c r="HF3" s="38" t="s">
        <v>123</v>
      </c>
      <c r="HG3" s="38" t="s">
        <v>110</v>
      </c>
    </row>
    <row r="4" spans="1:215" s="34" customFormat="1" ht="16.5" hidden="1" customHeight="1">
      <c r="A4" s="62">
        <v>30501005</v>
      </c>
      <c r="B4" s="107" t="s">
        <v>125</v>
      </c>
      <c r="C4" s="81" t="s">
        <v>126</v>
      </c>
      <c r="D4" s="82"/>
      <c r="E4" s="63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7" t="s">
        <v>125</v>
      </c>
      <c r="DG4" s="81" t="s">
        <v>126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8"/>
      <c r="C5" s="81" t="s">
        <v>127</v>
      </c>
      <c r="D5" s="82"/>
      <c r="E5" s="63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8"/>
      <c r="DG5" s="81" t="s">
        <v>127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4" t="s">
        <v>128</v>
      </c>
      <c r="C6" s="28" t="s">
        <v>129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4" t="s">
        <v>130</v>
      </c>
      <c r="DG6" s="28" t="s">
        <v>129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2">
        <v>30100014</v>
      </c>
      <c r="B7" s="125"/>
      <c r="C7" s="28" t="s">
        <v>131</v>
      </c>
      <c r="D7" s="5">
        <v>1376</v>
      </c>
      <c r="E7" s="22">
        <v>5.03</v>
      </c>
      <c r="F7" s="23">
        <f t="shared" si="0"/>
        <v>6921.2800000000007</v>
      </c>
      <c r="G7" s="23">
        <f>+'[2]10'!$L$27</f>
        <v>7344.4000000000005</v>
      </c>
      <c r="H7" s="23">
        <f t="shared" si="1"/>
        <v>6.9</v>
      </c>
      <c r="I7" s="23">
        <f t="shared" si="2"/>
        <v>26.299999999999997</v>
      </c>
      <c r="J7" s="23">
        <f t="shared" si="3"/>
        <v>6928.18</v>
      </c>
      <c r="K7" s="23">
        <f t="shared" si="4"/>
        <v>9.9593255371540568E-2</v>
      </c>
      <c r="L7" s="23">
        <f t="shared" si="5"/>
        <v>0.35809596427209839</v>
      </c>
      <c r="M7" s="10">
        <v>0.3</v>
      </c>
      <c r="N7" s="23">
        <f t="shared" si="6"/>
        <v>20.784540000000003</v>
      </c>
      <c r="O7" s="23">
        <f t="shared" si="7"/>
        <v>-0.15768921964363897</v>
      </c>
      <c r="P7" s="23">
        <f t="shared" si="8"/>
        <v>0</v>
      </c>
      <c r="Q7" s="7">
        <v>0.05</v>
      </c>
      <c r="R7" s="6">
        <f t="shared" si="9"/>
        <v>0.34640900000000002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>
        <v>6.9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13.2</v>
      </c>
      <c r="BC7" s="4"/>
      <c r="BD7" s="4">
        <v>13.1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0</v>
      </c>
      <c r="BR7" s="4">
        <f t="shared" si="10"/>
        <v>1926.8577946768066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>
        <f t="shared" si="11"/>
        <v>0</v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5"/>
      <c r="DG7" s="28" t="s">
        <v>131</v>
      </c>
      <c r="DH7" s="5">
        <f t="shared" si="13"/>
        <v>1376</v>
      </c>
      <c r="DI7" s="24">
        <v>5.03</v>
      </c>
      <c r="DJ7" s="23">
        <f t="shared" si="14"/>
        <v>6921.2800000000007</v>
      </c>
      <c r="DK7" s="23">
        <f t="shared" si="15"/>
        <v>7344.4000000000005</v>
      </c>
      <c r="DL7" s="23">
        <f t="shared" si="16"/>
        <v>6.9</v>
      </c>
      <c r="DM7" s="23">
        <f t="shared" si="17"/>
        <v>26.299999999999997</v>
      </c>
      <c r="DN7" s="23">
        <f t="shared" si="18"/>
        <v>6928.18</v>
      </c>
      <c r="DO7" s="23">
        <f t="shared" si="19"/>
        <v>9.9593255371540568E-2</v>
      </c>
      <c r="DP7" s="23">
        <f t="shared" si="20"/>
        <v>0.35809596427209839</v>
      </c>
      <c r="DQ7" s="10">
        <v>0.3</v>
      </c>
      <c r="DR7" s="23">
        <f t="shared" si="21"/>
        <v>20.784540000000003</v>
      </c>
      <c r="DS7" s="23">
        <f t="shared" si="22"/>
        <v>-0.15768921964363897</v>
      </c>
      <c r="DT7" s="23">
        <f t="shared" si="23"/>
        <v>0</v>
      </c>
      <c r="DU7" s="7">
        <v>0.05</v>
      </c>
      <c r="DV7" s="6">
        <f t="shared" si="24"/>
        <v>0.34640900000000002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6.9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13.2</v>
      </c>
      <c r="FG7" s="55">
        <f t="shared" si="28"/>
        <v>0</v>
      </c>
      <c r="FH7" s="55">
        <f t="shared" si="28"/>
        <v>13.1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>
        <f t="shared" si="29"/>
        <v>0</v>
      </c>
      <c r="FU7" s="4">
        <f t="shared" si="29"/>
        <v>0</v>
      </c>
      <c r="FV7" s="4">
        <f t="shared" si="29"/>
        <v>1926.8577946768066</v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>
        <f t="shared" si="30"/>
        <v>0</v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5"/>
      <c r="C8" s="28" t="s">
        <v>132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5"/>
      <c r="DG8" s="28" t="s">
        <v>132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5"/>
      <c r="C9" s="28" t="s">
        <v>133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5"/>
      <c r="DG9" s="28" t="s">
        <v>133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62">
        <v>30100011</v>
      </c>
      <c r="B10" s="126"/>
      <c r="C10" s="28" t="s">
        <v>134</v>
      </c>
      <c r="D10" s="5">
        <v>109</v>
      </c>
      <c r="E10" s="22">
        <v>5.03</v>
      </c>
      <c r="F10" s="23">
        <f t="shared" si="0"/>
        <v>548.27</v>
      </c>
      <c r="G10" s="23">
        <f>+'[2]10'!$L$29</f>
        <v>734.43999999999994</v>
      </c>
      <c r="H10" s="23">
        <f t="shared" si="1"/>
        <v>0</v>
      </c>
      <c r="I10" s="23">
        <f t="shared" si="2"/>
        <v>8.9</v>
      </c>
      <c r="J10" s="23">
        <f t="shared" si="3"/>
        <v>548.27</v>
      </c>
      <c r="K10" s="23">
        <f t="shared" si="4"/>
        <v>0</v>
      </c>
      <c r="L10" s="23">
        <f t="shared" si="5"/>
        <v>1.211807635749687</v>
      </c>
      <c r="M10" s="10">
        <v>0.3</v>
      </c>
      <c r="N10" s="23">
        <f t="shared" si="6"/>
        <v>1.6448099999999999</v>
      </c>
      <c r="O10" s="23">
        <f t="shared" si="7"/>
        <v>-0.91180763574968693</v>
      </c>
      <c r="P10" s="23">
        <f t="shared" si="8"/>
        <v>0</v>
      </c>
      <c r="Q10" s="7">
        <v>0.05</v>
      </c>
      <c r="R10" s="6">
        <f t="shared" si="9"/>
        <v>2.74135E-2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>
        <v>4.5</v>
      </c>
      <c r="BC10" s="4"/>
      <c r="BD10" s="4">
        <v>4.4000000000000004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 t="str">
        <f t="shared" si="10"/>
        <v/>
      </c>
      <c r="BR10" s="4">
        <f t="shared" si="10"/>
        <v>0</v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6"/>
      <c r="DG10" s="28" t="s">
        <v>134</v>
      </c>
      <c r="DH10" s="5">
        <f t="shared" si="13"/>
        <v>1081</v>
      </c>
      <c r="DI10" s="24">
        <v>5.03</v>
      </c>
      <c r="DJ10" s="23">
        <f t="shared" si="14"/>
        <v>5437.43</v>
      </c>
      <c r="DK10" s="23">
        <f t="shared" si="15"/>
        <v>5770.5999999999995</v>
      </c>
      <c r="DL10" s="23">
        <f t="shared" si="16"/>
        <v>0</v>
      </c>
      <c r="DM10" s="23">
        <f t="shared" si="17"/>
        <v>18.899999999999999</v>
      </c>
      <c r="DN10" s="23">
        <f t="shared" si="18"/>
        <v>5437.43</v>
      </c>
      <c r="DO10" s="23">
        <f t="shared" si="19"/>
        <v>0</v>
      </c>
      <c r="DP10" s="23">
        <f t="shared" si="20"/>
        <v>0.32752226804838319</v>
      </c>
      <c r="DQ10" s="10">
        <v>0.3</v>
      </c>
      <c r="DR10" s="23">
        <f t="shared" si="21"/>
        <v>16.312290000000001</v>
      </c>
      <c r="DS10" s="23">
        <f t="shared" si="22"/>
        <v>-2.7522268048383203E-2</v>
      </c>
      <c r="DT10" s="23">
        <f t="shared" si="23"/>
        <v>0</v>
      </c>
      <c r="DU10" s="7">
        <v>0.05</v>
      </c>
      <c r="DV10" s="6">
        <f t="shared" si="24"/>
        <v>0.27187150000000004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8.5</v>
      </c>
      <c r="FG10" s="55">
        <f t="shared" si="33"/>
        <v>0</v>
      </c>
      <c r="FH10" s="55">
        <f t="shared" si="33"/>
        <v>7.4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3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>
        <f t="shared" si="29"/>
        <v>0</v>
      </c>
      <c r="FU10" s="4" t="str">
        <f t="shared" si="29"/>
        <v/>
      </c>
      <c r="FV10" s="4">
        <f t="shared" si="29"/>
        <v>0</v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4" t="s">
        <v>135</v>
      </c>
      <c r="C11" s="28" t="s">
        <v>136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4" t="s">
        <v>135</v>
      </c>
      <c r="DG11" s="28" t="s">
        <v>136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5"/>
      <c r="C12" s="28" t="s">
        <v>137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5"/>
      <c r="DG12" s="28" t="s">
        <v>137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6"/>
      <c r="C13" s="28" t="s">
        <v>138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6"/>
      <c r="DG13" s="28" t="s">
        <v>138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40" t="s">
        <v>139</v>
      </c>
      <c r="C14" s="28" t="s">
        <v>134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40" t="s">
        <v>139</v>
      </c>
      <c r="DG14" s="28" t="s">
        <v>134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40"/>
      <c r="C15" s="28" t="s">
        <v>140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40"/>
      <c r="DG15" s="28" t="s">
        <v>140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40"/>
      <c r="C16" s="28" t="s">
        <v>141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40"/>
      <c r="DG16" s="28" t="s">
        <v>141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40"/>
      <c r="C17" s="28" t="s">
        <v>142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40"/>
      <c r="DG17" s="28" t="s">
        <v>142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4" t="s">
        <v>143</v>
      </c>
      <c r="C18" s="28" t="s">
        <v>142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4" t="s">
        <v>143</v>
      </c>
      <c r="DG18" s="28" t="s">
        <v>142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5"/>
      <c r="C19" s="28" t="s">
        <v>144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5"/>
      <c r="DG19" s="28" t="s">
        <v>144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6"/>
      <c r="C20" s="28" t="s">
        <v>132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6"/>
      <c r="DG20" s="28" t="s">
        <v>132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4" t="s">
        <v>145</v>
      </c>
      <c r="C21" s="28" t="s">
        <v>146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4" t="s">
        <v>145</v>
      </c>
      <c r="DG21" s="28" t="s">
        <v>146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5"/>
      <c r="C22" s="28" t="s">
        <v>147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5"/>
      <c r="DG22" s="28" t="s">
        <v>147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25"/>
      <c r="C23" s="28" t="s">
        <v>148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5"/>
      <c r="DG23" s="28" t="s">
        <v>148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26"/>
      <c r="C24" s="28" t="s">
        <v>127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6"/>
      <c r="DG24" s="28" t="s">
        <v>127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79" t="s">
        <v>149</v>
      </c>
      <c r="C25" s="28" t="s">
        <v>150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79" t="s">
        <v>149</v>
      </c>
      <c r="DG25" s="28" t="s">
        <v>150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40" t="s">
        <v>151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40" t="s">
        <v>151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40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40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41" t="s">
        <v>152</v>
      </c>
      <c r="C28" s="28" t="s">
        <v>153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41" t="s">
        <v>152</v>
      </c>
      <c r="DG28" s="28" t="s">
        <v>153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42"/>
      <c r="C29" s="28" t="s">
        <v>132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42"/>
      <c r="DG29" s="28" t="s">
        <v>132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42"/>
      <c r="C30" s="28" t="s">
        <v>144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42"/>
      <c r="DG30" s="28" t="s">
        <v>144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3"/>
      <c r="C31" s="28" t="s">
        <v>142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3"/>
      <c r="DG31" s="28" t="s">
        <v>142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4" t="s">
        <v>154</v>
      </c>
      <c r="C32" s="28" t="s">
        <v>133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4" t="s">
        <v>154</v>
      </c>
      <c r="DG32" s="28" t="s">
        <v>133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5"/>
      <c r="C33" s="28" t="s">
        <v>129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5"/>
      <c r="DG33" s="28" t="s">
        <v>129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2">
        <v>30100044</v>
      </c>
      <c r="B34" s="125"/>
      <c r="C34" s="28" t="s">
        <v>144</v>
      </c>
      <c r="D34" s="5">
        <v>800</v>
      </c>
      <c r="E34" s="22">
        <v>5.03</v>
      </c>
      <c r="F34" s="23">
        <f t="shared" si="0"/>
        <v>4024</v>
      </c>
      <c r="G34" s="23">
        <f>+'[2]10'!$L$55</f>
        <v>4279.8559999999989</v>
      </c>
      <c r="H34" s="23">
        <f t="shared" si="1"/>
        <v>7</v>
      </c>
      <c r="I34" s="23">
        <f t="shared" si="2"/>
        <v>0</v>
      </c>
      <c r="J34" s="23">
        <f t="shared" si="3"/>
        <v>4031</v>
      </c>
      <c r="K34" s="23">
        <f t="shared" si="4"/>
        <v>0.17365418010419251</v>
      </c>
      <c r="L34" s="23">
        <f t="shared" si="5"/>
        <v>0</v>
      </c>
      <c r="M34" s="10">
        <v>0.2</v>
      </c>
      <c r="N34" s="23">
        <f t="shared" si="6"/>
        <v>8.0620000000000012</v>
      </c>
      <c r="O34" s="23">
        <f t="shared" si="7"/>
        <v>2.6345819895807504E-2</v>
      </c>
      <c r="P34" s="23">
        <f t="shared" si="8"/>
        <v>0</v>
      </c>
      <c r="Q34" s="7">
        <v>0.1</v>
      </c>
      <c r="R34" s="6">
        <f t="shared" si="9"/>
        <v>0.40310000000000001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>
        <v>7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0</v>
      </c>
      <c r="BQ34" s="4">
        <f t="shared" si="38"/>
        <v>4031</v>
      </c>
      <c r="BR34" s="4" t="str">
        <f t="shared" si="38"/>
        <v/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>
        <f t="shared" si="36"/>
        <v>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5"/>
      <c r="DG34" s="28" t="s">
        <v>144</v>
      </c>
      <c r="DH34" s="5">
        <f t="shared" si="13"/>
        <v>891</v>
      </c>
      <c r="DI34" s="24">
        <v>5.03</v>
      </c>
      <c r="DJ34" s="23">
        <f t="shared" si="14"/>
        <v>4481.7300000000005</v>
      </c>
      <c r="DK34" s="23">
        <f t="shared" si="15"/>
        <v>4476.3799999999992</v>
      </c>
      <c r="DL34" s="23">
        <f t="shared" si="16"/>
        <v>7</v>
      </c>
      <c r="DM34" s="23">
        <f t="shared" si="17"/>
        <v>0</v>
      </c>
      <c r="DN34" s="23">
        <f t="shared" si="18"/>
        <v>4488.7300000000005</v>
      </c>
      <c r="DO34" s="23">
        <f t="shared" si="19"/>
        <v>0.1559461139342308</v>
      </c>
      <c r="DP34" s="23">
        <f t="shared" si="20"/>
        <v>0</v>
      </c>
      <c r="DQ34" s="10">
        <v>0.2</v>
      </c>
      <c r="DR34" s="23">
        <f t="shared" si="21"/>
        <v>8.9774600000000007</v>
      </c>
      <c r="DS34" s="23">
        <f t="shared" si="22"/>
        <v>4.405388606576921E-2</v>
      </c>
      <c r="DT34" s="23">
        <f t="shared" si="23"/>
        <v>0</v>
      </c>
      <c r="DU34" s="7">
        <v>0.1</v>
      </c>
      <c r="DV34" s="6">
        <f t="shared" si="24"/>
        <v>0.44887300000000002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7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>
        <f t="shared" si="40"/>
        <v>0</v>
      </c>
      <c r="FU34" s="4">
        <f t="shared" si="40"/>
        <v>4488.7300000000014</v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6"/>
      <c r="C35" s="28" t="s">
        <v>155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6"/>
      <c r="DG35" s="28" t="s">
        <v>155</v>
      </c>
      <c r="DH35" s="5">
        <f t="shared" si="13"/>
        <v>687</v>
      </c>
      <c r="DI35" s="24">
        <v>5.03</v>
      </c>
      <c r="DJ35" s="23">
        <f t="shared" si="14"/>
        <v>3455.61</v>
      </c>
      <c r="DK35" s="23">
        <f t="shared" si="15"/>
        <v>3821.2999999999997</v>
      </c>
      <c r="DL35" s="23">
        <f t="shared" si="16"/>
        <v>0</v>
      </c>
      <c r="DM35" s="23">
        <f t="shared" si="17"/>
        <v>10</v>
      </c>
      <c r="DN35" s="23">
        <f t="shared" si="18"/>
        <v>3455.61</v>
      </c>
      <c r="DO35" s="23">
        <f t="shared" si="19"/>
        <v>0</v>
      </c>
      <c r="DP35" s="23">
        <f t="shared" si="20"/>
        <v>0.26169104754926337</v>
      </c>
      <c r="DQ35" s="10">
        <v>0.2</v>
      </c>
      <c r="DR35" s="23">
        <f t="shared" si="21"/>
        <v>6.911220000000001</v>
      </c>
      <c r="DS35" s="23">
        <f t="shared" si="22"/>
        <v>-6.1691047549263356E-2</v>
      </c>
      <c r="DT35" s="23">
        <f t="shared" si="23"/>
        <v>0</v>
      </c>
      <c r="DU35" s="7">
        <v>0.1</v>
      </c>
      <c r="DV35" s="6">
        <f t="shared" si="24"/>
        <v>0.34556100000000006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10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>
        <f t="shared" si="40"/>
        <v>0</v>
      </c>
      <c r="FU35" s="4" t="str">
        <f t="shared" si="40"/>
        <v/>
      </c>
      <c r="FV35" s="4">
        <f t="shared" si="40"/>
        <v>0</v>
      </c>
      <c r="FW35" s="4">
        <f t="shared" si="40"/>
        <v>0</v>
      </c>
      <c r="FX35" s="4">
        <f t="shared" si="40"/>
        <v>0</v>
      </c>
      <c r="FY35" s="4">
        <f t="shared" si="40"/>
        <v>0</v>
      </c>
      <c r="FZ35" s="4" t="str">
        <f t="shared" si="40"/>
        <v/>
      </c>
      <c r="GA35" s="4">
        <f t="shared" si="40"/>
        <v>0</v>
      </c>
      <c r="GB35" s="4">
        <f t="shared" si="40"/>
        <v>0</v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4" t="s">
        <v>156</v>
      </c>
      <c r="C36" s="28" t="s">
        <v>157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4" t="s">
        <v>156</v>
      </c>
      <c r="DG36" s="28" t="s">
        <v>157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5"/>
      <c r="C37" s="28" t="s">
        <v>138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5"/>
      <c r="DG37" s="28" t="s">
        <v>138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5"/>
      <c r="C38" s="28" t="s">
        <v>158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5"/>
      <c r="DG38" s="28" t="s">
        <v>158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5"/>
      <c r="C39" s="28" t="s">
        <v>159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5"/>
      <c r="DG39" s="28" t="s">
        <v>159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6"/>
      <c r="C40" s="28" t="s">
        <v>160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6"/>
      <c r="DG40" s="28" t="s">
        <v>160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24" t="s">
        <v>161</v>
      </c>
      <c r="C41" s="28" t="s">
        <v>140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4" t="s">
        <v>161</v>
      </c>
      <c r="DG41" s="28" t="s">
        <v>140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26"/>
      <c r="C42" s="28" t="s">
        <v>162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6"/>
      <c r="DG42" s="28" t="s">
        <v>162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77" t="s">
        <v>163</v>
      </c>
      <c r="C43" s="28" t="s">
        <v>164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7" t="s">
        <v>163</v>
      </c>
      <c r="DG43" s="28" t="s">
        <v>164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4" t="s">
        <v>165</v>
      </c>
      <c r="C44" s="28" t="s">
        <v>166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4" t="s">
        <v>165</v>
      </c>
      <c r="DG44" s="28" t="s">
        <v>166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5"/>
      <c r="C45" s="28" t="s">
        <v>142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5"/>
      <c r="DG45" s="28" t="s">
        <v>142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4" t="s">
        <v>167</v>
      </c>
      <c r="C46" s="28" t="s">
        <v>142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4" t="s">
        <v>167</v>
      </c>
      <c r="DG46" s="28" t="s">
        <v>142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6"/>
      <c r="C47" s="28" t="s">
        <v>140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6"/>
      <c r="DG47" s="28" t="s">
        <v>140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5" t="s">
        <v>168</v>
      </c>
      <c r="C48" s="28" t="s">
        <v>155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5" t="s">
        <v>168</v>
      </c>
      <c r="DG48" s="28" t="s">
        <v>155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6"/>
      <c r="C49" s="28" t="s">
        <v>169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6"/>
      <c r="DG49" s="28" t="s">
        <v>169</v>
      </c>
      <c r="DH49" s="5">
        <f t="shared" si="13"/>
        <v>502</v>
      </c>
      <c r="DI49" s="24">
        <v>5.0599999999999996</v>
      </c>
      <c r="DJ49" s="23">
        <f t="shared" si="14"/>
        <v>2540.12</v>
      </c>
      <c r="DK49" s="23">
        <f t="shared" si="15"/>
        <v>2880.7799999999997</v>
      </c>
      <c r="DL49" s="23">
        <f t="shared" si="16"/>
        <v>14.2</v>
      </c>
      <c r="DM49" s="23">
        <f t="shared" si="17"/>
        <v>0</v>
      </c>
      <c r="DN49" s="23">
        <f t="shared" si="18"/>
        <v>2554.3199999999997</v>
      </c>
      <c r="DO49" s="23">
        <f t="shared" si="19"/>
        <v>0.55592094960694038</v>
      </c>
      <c r="DP49" s="23">
        <f t="shared" si="20"/>
        <v>0</v>
      </c>
      <c r="DQ49" s="10">
        <v>0.7</v>
      </c>
      <c r="DR49" s="23">
        <f t="shared" si="21"/>
        <v>17.880239999999997</v>
      </c>
      <c r="DS49" s="23">
        <f t="shared" si="22"/>
        <v>0.14407905039305957</v>
      </c>
      <c r="DT49" s="23">
        <f t="shared" si="23"/>
        <v>0</v>
      </c>
      <c r="DU49" s="7">
        <v>0.3</v>
      </c>
      <c r="DV49" s="6">
        <f t="shared" si="24"/>
        <v>0.76629599999999998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14.2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>
        <f t="shared" si="48"/>
        <v>0</v>
      </c>
      <c r="FU49" s="4">
        <f t="shared" si="48"/>
        <v>2554.3199999999997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0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customHeight="1">
      <c r="A50" s="62">
        <v>30101068</v>
      </c>
      <c r="B50" s="125" t="s">
        <v>170</v>
      </c>
      <c r="C50" s="28" t="s">
        <v>131</v>
      </c>
      <c r="D50" s="5">
        <v>464</v>
      </c>
      <c r="E50" s="22">
        <v>5.05</v>
      </c>
      <c r="F50" s="23">
        <f t="shared" si="0"/>
        <v>2343.1999999999998</v>
      </c>
      <c r="G50" s="23">
        <f>+'[2]10'!$L$118</f>
        <v>2574.6660000000002</v>
      </c>
      <c r="H50" s="23">
        <f t="shared" si="1"/>
        <v>13.5</v>
      </c>
      <c r="I50" s="23">
        <f t="shared" si="2"/>
        <v>0</v>
      </c>
      <c r="J50" s="23">
        <f t="shared" si="3"/>
        <v>2356.6999999999998</v>
      </c>
      <c r="K50" s="23">
        <f t="shared" si="4"/>
        <v>0.57283489625323558</v>
      </c>
      <c r="L50" s="23">
        <f t="shared" si="5"/>
        <v>0</v>
      </c>
      <c r="M50" s="10">
        <v>0.5</v>
      </c>
      <c r="N50" s="23">
        <f t="shared" si="6"/>
        <v>11.783499999999998</v>
      </c>
      <c r="O50" s="23">
        <f t="shared" si="7"/>
        <v>-7.2834896253235581E-2</v>
      </c>
      <c r="P50" s="23">
        <f t="shared" si="8"/>
        <v>0</v>
      </c>
      <c r="Q50" s="7">
        <v>0.5</v>
      </c>
      <c r="R50" s="6">
        <f t="shared" si="9"/>
        <v>1.17835</v>
      </c>
      <c r="S50" s="5"/>
      <c r="T50" s="5"/>
      <c r="U50" s="5"/>
      <c r="V50" s="5"/>
      <c r="W50" s="5"/>
      <c r="X50" s="5"/>
      <c r="Y50" s="5"/>
      <c r="Z50" s="5"/>
      <c r="AA50" s="5"/>
      <c r="AB50" s="4">
        <v>1.5</v>
      </c>
      <c r="AC50" s="4">
        <f>2</f>
        <v>2</v>
      </c>
      <c r="AD50" s="4"/>
      <c r="AE50" s="4"/>
      <c r="AF50" s="4"/>
      <c r="AG50" s="4"/>
      <c r="AH50" s="4"/>
      <c r="AI50" s="4"/>
      <c r="AJ50" s="4"/>
      <c r="AK50" s="4">
        <v>10</v>
      </c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>
        <f t="shared" si="47"/>
        <v>6.3648321805915051E-2</v>
      </c>
      <c r="BQ50" s="4">
        <f t="shared" si="47"/>
        <v>349.14074074074068</v>
      </c>
      <c r="BR50" s="4" t="str">
        <f t="shared" si="47"/>
        <v/>
      </c>
      <c r="BS50" s="4">
        <f t="shared" si="47"/>
        <v>0</v>
      </c>
      <c r="BT50" s="4">
        <f t="shared" si="47"/>
        <v>0</v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>
        <f t="shared" si="47"/>
        <v>0</v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>
        <f t="shared" si="45"/>
        <v>0</v>
      </c>
      <c r="CI50" s="4">
        <f t="shared" si="45"/>
        <v>0</v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>
        <f t="shared" si="45"/>
        <v>0</v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5" t="s">
        <v>170</v>
      </c>
      <c r="DG50" s="28" t="s">
        <v>131</v>
      </c>
      <c r="DH50" s="5">
        <f t="shared" si="13"/>
        <v>549</v>
      </c>
      <c r="DI50" s="24">
        <v>5.05</v>
      </c>
      <c r="DJ50" s="23">
        <f t="shared" si="14"/>
        <v>2772.45</v>
      </c>
      <c r="DK50" s="23">
        <f t="shared" si="15"/>
        <v>2985.1200000000003</v>
      </c>
      <c r="DL50" s="23">
        <f t="shared" si="16"/>
        <v>26.8</v>
      </c>
      <c r="DM50" s="23">
        <f t="shared" si="17"/>
        <v>0</v>
      </c>
      <c r="DN50" s="23">
        <f t="shared" si="18"/>
        <v>2799.25</v>
      </c>
      <c r="DO50" s="23">
        <f t="shared" si="19"/>
        <v>0.95739930338483525</v>
      </c>
      <c r="DP50" s="23">
        <f t="shared" si="20"/>
        <v>0</v>
      </c>
      <c r="DQ50" s="10">
        <v>0.5</v>
      </c>
      <c r="DR50" s="23">
        <f t="shared" si="21"/>
        <v>13.99625</v>
      </c>
      <c r="DS50" s="23">
        <f t="shared" si="22"/>
        <v>-0.45739930338483525</v>
      </c>
      <c r="DT50" s="23">
        <f t="shared" si="23"/>
        <v>0</v>
      </c>
      <c r="DU50" s="7">
        <v>0.5</v>
      </c>
      <c r="DV50" s="6">
        <f t="shared" si="24"/>
        <v>1.3996249999999999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1.5</v>
      </c>
      <c r="EG50" s="55">
        <f t="shared" si="54"/>
        <v>13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2.2999999999999998</v>
      </c>
      <c r="EO50" s="55">
        <f t="shared" ref="EN50:FC113" si="57">AK50+AK205</f>
        <v>10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>
        <f t="shared" si="48"/>
        <v>5.3585781905867637E-2</v>
      </c>
      <c r="FU50" s="4">
        <f t="shared" si="48"/>
        <v>1357.8451492537313</v>
      </c>
      <c r="FV50" s="4" t="str">
        <f t="shared" si="48"/>
        <v/>
      </c>
      <c r="FW50" s="4">
        <f t="shared" si="48"/>
        <v>0</v>
      </c>
      <c r="FX50" s="4">
        <f t="shared" si="48"/>
        <v>0</v>
      </c>
      <c r="FY50" s="4">
        <f t="shared" si="48"/>
        <v>0</v>
      </c>
      <c r="FZ50" s="4" t="str">
        <f t="shared" si="48"/>
        <v/>
      </c>
      <c r="GA50" s="4">
        <f t="shared" si="48"/>
        <v>0</v>
      </c>
      <c r="GB50" s="4">
        <f t="shared" si="48"/>
        <v>164.32973117799409</v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>
        <f t="shared" si="46"/>
        <v>0</v>
      </c>
      <c r="GM50" s="4">
        <f t="shared" si="46"/>
        <v>0</v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>
        <f t="shared" si="46"/>
        <v>0</v>
      </c>
      <c r="GU50" s="4">
        <f t="shared" si="46"/>
        <v>0</v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customHeight="1">
      <c r="A51" s="62">
        <v>30101071</v>
      </c>
      <c r="B51" s="126"/>
      <c r="C51" s="28" t="s">
        <v>16</v>
      </c>
      <c r="D51" s="5">
        <v>84</v>
      </c>
      <c r="E51" s="22">
        <v>5.05</v>
      </c>
      <c r="F51" s="23">
        <f t="shared" si="0"/>
        <v>424.2</v>
      </c>
      <c r="G51" s="23">
        <f>+'[2]10'!$L$117</f>
        <v>310.95</v>
      </c>
      <c r="H51" s="23">
        <f t="shared" si="1"/>
        <v>0</v>
      </c>
      <c r="I51" s="23">
        <f t="shared" si="2"/>
        <v>0</v>
      </c>
      <c r="J51" s="23">
        <f t="shared" si="3"/>
        <v>424.2</v>
      </c>
      <c r="K51" s="23">
        <f t="shared" si="4"/>
        <v>0</v>
      </c>
      <c r="L51" s="23">
        <f t="shared" si="5"/>
        <v>0</v>
      </c>
      <c r="M51" s="10">
        <v>0.5</v>
      </c>
      <c r="N51" s="23">
        <f t="shared" si="6"/>
        <v>2.121</v>
      </c>
      <c r="O51" s="23">
        <f t="shared" si="7"/>
        <v>0.5</v>
      </c>
      <c r="P51" s="23">
        <f t="shared" si="8"/>
        <v>2.3573785950023574</v>
      </c>
      <c r="Q51" s="7">
        <v>0.5</v>
      </c>
      <c r="R51" s="6">
        <f t="shared" si="9"/>
        <v>0.21209999999999998</v>
      </c>
      <c r="S51" s="5"/>
      <c r="T51" s="5"/>
      <c r="U51" s="5"/>
      <c r="V51" s="5"/>
      <c r="W51" s="5">
        <v>1</v>
      </c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>
        <f t="shared" si="47"/>
        <v>0</v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>
        <f t="shared" si="47"/>
        <v>0</v>
      </c>
      <c r="BU51" s="4">
        <f t="shared" si="47"/>
        <v>0</v>
      </c>
      <c r="BV51" s="4">
        <f t="shared" si="47"/>
        <v>0</v>
      </c>
      <c r="BW51" s="4">
        <f t="shared" si="47"/>
        <v>0</v>
      </c>
      <c r="BX51" s="4">
        <f t="shared" si="47"/>
        <v>0</v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>
        <f t="shared" si="47"/>
        <v>0</v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6"/>
      <c r="DG51" s="28" t="s">
        <v>16</v>
      </c>
      <c r="DH51" s="5">
        <f t="shared" si="13"/>
        <v>84</v>
      </c>
      <c r="DI51" s="24">
        <v>5.05</v>
      </c>
      <c r="DJ51" s="23">
        <f t="shared" si="14"/>
        <v>424.2</v>
      </c>
      <c r="DK51" s="23">
        <f t="shared" si="15"/>
        <v>310.95</v>
      </c>
      <c r="DL51" s="23">
        <f t="shared" si="16"/>
        <v>0</v>
      </c>
      <c r="DM51" s="23">
        <f t="shared" si="17"/>
        <v>0</v>
      </c>
      <c r="DN51" s="23">
        <f t="shared" si="18"/>
        <v>424.2</v>
      </c>
      <c r="DO51" s="23">
        <f t="shared" si="19"/>
        <v>0</v>
      </c>
      <c r="DP51" s="23">
        <f t="shared" si="20"/>
        <v>0</v>
      </c>
      <c r="DQ51" s="10">
        <v>0.5</v>
      </c>
      <c r="DR51" s="23">
        <f t="shared" si="21"/>
        <v>2.121</v>
      </c>
      <c r="DS51" s="23">
        <f t="shared" si="22"/>
        <v>0.5</v>
      </c>
      <c r="DT51" s="23">
        <f t="shared" si="23"/>
        <v>2.3573785950023574</v>
      </c>
      <c r="DU51" s="7">
        <v>0.5</v>
      </c>
      <c r="DV51" s="6">
        <f t="shared" si="24"/>
        <v>0.21209999999999998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1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>
        <f t="shared" si="48"/>
        <v>0</v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>
        <f t="shared" si="48"/>
        <v>0</v>
      </c>
      <c r="FY51" s="4">
        <f t="shared" si="48"/>
        <v>0</v>
      </c>
      <c r="FZ51" s="4">
        <f t="shared" si="48"/>
        <v>0</v>
      </c>
      <c r="GA51" s="4">
        <f t="shared" si="48"/>
        <v>0</v>
      </c>
      <c r="GB51" s="4">
        <f t="shared" si="48"/>
        <v>0</v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>
        <f t="shared" si="48"/>
        <v>0</v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24" t="s">
        <v>171</v>
      </c>
      <c r="C52" s="28" t="s">
        <v>172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4" t="s">
        <v>171</v>
      </c>
      <c r="DG52" s="28" t="s">
        <v>172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customHeight="1">
      <c r="A53" s="62">
        <v>30200005</v>
      </c>
      <c r="B53" s="126"/>
      <c r="C53" s="28" t="s">
        <v>166</v>
      </c>
      <c r="D53" s="5">
        <v>391</v>
      </c>
      <c r="E53" s="22">
        <v>5.05</v>
      </c>
      <c r="F53" s="23">
        <f t="shared" si="0"/>
        <v>1974.55</v>
      </c>
      <c r="G53" s="23">
        <f>+'[2]10'!$L$138</f>
        <v>1963.8500000000001</v>
      </c>
      <c r="H53" s="23">
        <f t="shared" si="1"/>
        <v>32.700000000000003</v>
      </c>
      <c r="I53" s="23">
        <f t="shared" si="2"/>
        <v>0</v>
      </c>
      <c r="J53" s="23">
        <f t="shared" si="3"/>
        <v>2007.25</v>
      </c>
      <c r="K53" s="23">
        <f t="shared" si="4"/>
        <v>1.629094532320339</v>
      </c>
      <c r="L53" s="23">
        <f t="shared" si="5"/>
        <v>0</v>
      </c>
      <c r="M53" s="10">
        <v>0.6</v>
      </c>
      <c r="N53" s="23">
        <f t="shared" si="6"/>
        <v>12.0435</v>
      </c>
      <c r="O53" s="23">
        <f t="shared" si="7"/>
        <v>-1.0290945323203391</v>
      </c>
      <c r="P53" s="23">
        <f t="shared" si="8"/>
        <v>1.9927761863245732</v>
      </c>
      <c r="Q53" s="7">
        <v>1</v>
      </c>
      <c r="R53" s="6">
        <f t="shared" si="9"/>
        <v>2.00725</v>
      </c>
      <c r="S53" s="5">
        <v>4</v>
      </c>
      <c r="T53" s="5"/>
      <c r="U53" s="5"/>
      <c r="V53" s="5"/>
      <c r="W53" s="5"/>
      <c r="X53" s="5"/>
      <c r="Y53" s="5"/>
      <c r="Z53" s="5"/>
      <c r="AA53" s="5"/>
      <c r="AB53" s="4">
        <v>2.5</v>
      </c>
      <c r="AC53" s="4">
        <v>4.5</v>
      </c>
      <c r="AD53" s="4"/>
      <c r="AE53" s="4"/>
      <c r="AF53" s="4">
        <v>7.2</v>
      </c>
      <c r="AG53" s="4"/>
      <c r="AH53" s="4"/>
      <c r="AI53" s="4"/>
      <c r="AJ53" s="4"/>
      <c r="AK53" s="4"/>
      <c r="AL53" s="4"/>
      <c r="AM53" s="4">
        <v>18.5</v>
      </c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>
        <f t="shared" ref="BP53:CE116" si="60">IF(ISERROR(AB53/J53*100),"",(AB53/J53*100))</f>
        <v>0.12454851164528584</v>
      </c>
      <c r="BQ53" s="4">
        <f t="shared" si="60"/>
        <v>276.22706422018342</v>
      </c>
      <c r="BR53" s="4" t="str">
        <f t="shared" si="60"/>
        <v/>
      </c>
      <c r="BS53" s="4">
        <f t="shared" si="58"/>
        <v>0</v>
      </c>
      <c r="BT53" s="4">
        <f t="shared" si="58"/>
        <v>59.783285589737204</v>
      </c>
      <c r="BU53" s="4">
        <f t="shared" si="58"/>
        <v>0</v>
      </c>
      <c r="BV53" s="4">
        <f t="shared" si="58"/>
        <v>0</v>
      </c>
      <c r="BW53" s="4">
        <f t="shared" si="58"/>
        <v>0</v>
      </c>
      <c r="BX53" s="4">
        <f t="shared" si="58"/>
        <v>0</v>
      </c>
      <c r="BY53" s="4">
        <f t="shared" si="58"/>
        <v>0</v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>
        <f t="shared" si="58"/>
        <v>0</v>
      </c>
      <c r="CI53" s="4">
        <f t="shared" si="45"/>
        <v>0</v>
      </c>
      <c r="CJ53" s="4" t="str">
        <f t="shared" si="45"/>
        <v/>
      </c>
      <c r="CK53" s="4" t="str">
        <f t="shared" si="45"/>
        <v/>
      </c>
      <c r="CL53" s="4">
        <f t="shared" si="45"/>
        <v>0</v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>
        <f t="shared" si="61"/>
        <v>0</v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6"/>
      <c r="DG53" s="28" t="s">
        <v>166</v>
      </c>
      <c r="DH53" s="5">
        <f t="shared" si="13"/>
        <v>391</v>
      </c>
      <c r="DI53" s="24">
        <v>5.05</v>
      </c>
      <c r="DJ53" s="23">
        <f t="shared" si="14"/>
        <v>1974.55</v>
      </c>
      <c r="DK53" s="23">
        <f t="shared" si="15"/>
        <v>1963.8500000000001</v>
      </c>
      <c r="DL53" s="23">
        <f t="shared" si="16"/>
        <v>32.700000000000003</v>
      </c>
      <c r="DM53" s="23">
        <f t="shared" si="17"/>
        <v>0</v>
      </c>
      <c r="DN53" s="23">
        <f t="shared" si="18"/>
        <v>2007.25</v>
      </c>
      <c r="DO53" s="23">
        <f t="shared" si="19"/>
        <v>1.629094532320339</v>
      </c>
      <c r="DP53" s="23">
        <f t="shared" si="20"/>
        <v>0</v>
      </c>
      <c r="DQ53" s="10">
        <v>0.6</v>
      </c>
      <c r="DR53" s="23">
        <f t="shared" si="21"/>
        <v>12.0435</v>
      </c>
      <c r="DS53" s="23">
        <f t="shared" si="22"/>
        <v>-1.0290945323203391</v>
      </c>
      <c r="DT53" s="23">
        <f t="shared" si="23"/>
        <v>1.9927761863245732</v>
      </c>
      <c r="DU53" s="7">
        <v>1</v>
      </c>
      <c r="DV53" s="6">
        <f t="shared" si="24"/>
        <v>2.00725</v>
      </c>
      <c r="DW53" s="5">
        <f t="shared" si="56"/>
        <v>4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2.5</v>
      </c>
      <c r="EG53" s="55">
        <f t="shared" si="54"/>
        <v>4.5</v>
      </c>
      <c r="EH53" s="55">
        <f t="shared" si="54"/>
        <v>0</v>
      </c>
      <c r="EI53" s="55">
        <f t="shared" si="54"/>
        <v>0</v>
      </c>
      <c r="EJ53" s="55">
        <f t="shared" si="54"/>
        <v>7.2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18.5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>
        <f t="shared" ref="FT53:GI116" si="62">IF(ISERROR(EF53/DN53*100),"",(EF53/DN53*100))</f>
        <v>0.12454851164528584</v>
      </c>
      <c r="FU53" s="4">
        <f t="shared" si="62"/>
        <v>276.22706422018342</v>
      </c>
      <c r="FV53" s="4" t="str">
        <f t="shared" si="62"/>
        <v/>
      </c>
      <c r="FW53" s="4">
        <f t="shared" si="59"/>
        <v>0</v>
      </c>
      <c r="FX53" s="4">
        <f t="shared" si="59"/>
        <v>59.783285589737204</v>
      </c>
      <c r="FY53" s="4">
        <f t="shared" si="59"/>
        <v>0</v>
      </c>
      <c r="FZ53" s="4">
        <f t="shared" si="59"/>
        <v>0</v>
      </c>
      <c r="GA53" s="4">
        <f t="shared" si="59"/>
        <v>0</v>
      </c>
      <c r="GB53" s="4">
        <f t="shared" si="59"/>
        <v>0</v>
      </c>
      <c r="GC53" s="4">
        <f t="shared" si="59"/>
        <v>0</v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>
        <f t="shared" si="59"/>
        <v>0</v>
      </c>
      <c r="GM53" s="4">
        <f t="shared" si="46"/>
        <v>0</v>
      </c>
      <c r="GN53" s="4" t="str">
        <f t="shared" si="46"/>
        <v/>
      </c>
      <c r="GO53" s="4" t="str">
        <f t="shared" si="46"/>
        <v/>
      </c>
      <c r="GP53" s="4">
        <f t="shared" si="46"/>
        <v>0</v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>
        <f t="shared" si="63"/>
        <v>0</v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4" t="s">
        <v>173</v>
      </c>
      <c r="C54" s="28" t="s">
        <v>174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4" t="s">
        <v>173</v>
      </c>
      <c r="DG54" s="28" t="s">
        <v>174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6"/>
      <c r="C55" s="28" t="s">
        <v>175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6"/>
      <c r="DG55" s="28" t="s">
        <v>175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customHeight="1">
      <c r="A56" s="62">
        <v>30200001</v>
      </c>
      <c r="B56" s="79" t="s">
        <v>176</v>
      </c>
      <c r="C56" s="28" t="s">
        <v>172</v>
      </c>
      <c r="D56" s="5">
        <v>338</v>
      </c>
      <c r="E56" s="22">
        <v>5.0599999999999996</v>
      </c>
      <c r="F56" s="23">
        <f t="shared" si="0"/>
        <v>1710.28</v>
      </c>
      <c r="G56" s="23">
        <f>+'[2]10'!$L$141</f>
        <v>2158.375</v>
      </c>
      <c r="H56" s="23">
        <f t="shared" si="1"/>
        <v>33.5</v>
      </c>
      <c r="I56" s="23">
        <f t="shared" si="2"/>
        <v>0</v>
      </c>
      <c r="J56" s="23">
        <f t="shared" si="3"/>
        <v>1743.78</v>
      </c>
      <c r="K56" s="23">
        <f t="shared" si="4"/>
        <v>1.9211139019830483</v>
      </c>
      <c r="L56" s="23">
        <f t="shared" si="5"/>
        <v>0</v>
      </c>
      <c r="M56" s="10">
        <v>1</v>
      </c>
      <c r="N56" s="23">
        <f t="shared" si="6"/>
        <v>17.437799999999999</v>
      </c>
      <c r="O56" s="23">
        <f t="shared" si="7"/>
        <v>-0.92111390198304832</v>
      </c>
      <c r="P56" s="23">
        <f t="shared" si="8"/>
        <v>0.57346683641285023</v>
      </c>
      <c r="Q56" s="7">
        <v>1</v>
      </c>
      <c r="R56" s="6">
        <f t="shared" si="9"/>
        <v>1.7437799999999999</v>
      </c>
      <c r="S56" s="5">
        <v>1</v>
      </c>
      <c r="T56" s="5"/>
      <c r="U56" s="5"/>
      <c r="V56" s="5"/>
      <c r="W56" s="5"/>
      <c r="X56" s="5"/>
      <c r="Y56" s="5"/>
      <c r="Z56" s="5"/>
      <c r="AA56" s="5"/>
      <c r="AB56" s="4">
        <v>1.5</v>
      </c>
      <c r="AC56" s="4">
        <v>2.5</v>
      </c>
      <c r="AD56" s="4"/>
      <c r="AE56" s="4"/>
      <c r="AF56" s="4">
        <v>9.5</v>
      </c>
      <c r="AG56" s="4"/>
      <c r="AH56" s="4"/>
      <c r="AI56" s="4"/>
      <c r="AJ56" s="4"/>
      <c r="AK56" s="4"/>
      <c r="AL56" s="4"/>
      <c r="AM56" s="4">
        <v>20</v>
      </c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60"/>
        <v>8.6020025461927538E-2</v>
      </c>
      <c r="BQ56" s="4">
        <f t="shared" si="60"/>
        <v>130.13283582089551</v>
      </c>
      <c r="BR56" s="4" t="str">
        <f t="shared" si="60"/>
        <v/>
      </c>
      <c r="BS56" s="4">
        <f t="shared" si="58"/>
        <v>0</v>
      </c>
      <c r="BT56" s="4">
        <f t="shared" si="58"/>
        <v>54.479349459220771</v>
      </c>
      <c r="BU56" s="4">
        <f t="shared" si="58"/>
        <v>0</v>
      </c>
      <c r="BV56" s="4">
        <f t="shared" si="58"/>
        <v>0</v>
      </c>
      <c r="BW56" s="4">
        <f t="shared" si="58"/>
        <v>0</v>
      </c>
      <c r="BX56" s="4">
        <f t="shared" si="58"/>
        <v>0</v>
      </c>
      <c r="BY56" s="4">
        <f t="shared" si="58"/>
        <v>0</v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>
        <f t="shared" si="58"/>
        <v>0</v>
      </c>
      <c r="CI56" s="4">
        <f t="shared" si="61"/>
        <v>0</v>
      </c>
      <c r="CJ56" s="4" t="str">
        <f t="shared" si="61"/>
        <v/>
      </c>
      <c r="CK56" s="4" t="str">
        <f t="shared" si="61"/>
        <v/>
      </c>
      <c r="CL56" s="4">
        <f t="shared" si="61"/>
        <v>0</v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>
        <f t="shared" si="61"/>
        <v>0</v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79" t="s">
        <v>176</v>
      </c>
      <c r="DG56" s="28" t="s">
        <v>172</v>
      </c>
      <c r="DH56" s="5">
        <f t="shared" si="13"/>
        <v>1096</v>
      </c>
      <c r="DI56" s="24">
        <v>5.0599999999999996</v>
      </c>
      <c r="DJ56" s="23">
        <f t="shared" si="14"/>
        <v>5545.7599999999993</v>
      </c>
      <c r="DK56" s="23">
        <f t="shared" si="15"/>
        <v>6684</v>
      </c>
      <c r="DL56" s="23">
        <f t="shared" si="16"/>
        <v>79.599999999999994</v>
      </c>
      <c r="DM56" s="23">
        <f t="shared" si="17"/>
        <v>0</v>
      </c>
      <c r="DN56" s="23">
        <f t="shared" si="18"/>
        <v>5625.36</v>
      </c>
      <c r="DO56" s="23">
        <f t="shared" si="19"/>
        <v>1.4150205497959243</v>
      </c>
      <c r="DP56" s="23">
        <f t="shared" si="20"/>
        <v>0</v>
      </c>
      <c r="DQ56" s="10">
        <v>1</v>
      </c>
      <c r="DR56" s="23">
        <f t="shared" si="21"/>
        <v>56.253599999999999</v>
      </c>
      <c r="DS56" s="23">
        <f t="shared" si="22"/>
        <v>-0.41502054979592429</v>
      </c>
      <c r="DT56" s="23">
        <f t="shared" si="23"/>
        <v>0.53329920218439353</v>
      </c>
      <c r="DU56" s="7">
        <v>1</v>
      </c>
      <c r="DV56" s="6">
        <f t="shared" si="24"/>
        <v>5.6253599999999997</v>
      </c>
      <c r="DW56" s="5">
        <f t="shared" si="56"/>
        <v>2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1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4.8</v>
      </c>
      <c r="EG56" s="55">
        <f t="shared" si="54"/>
        <v>6.3</v>
      </c>
      <c r="EH56" s="55">
        <f t="shared" si="54"/>
        <v>0</v>
      </c>
      <c r="EI56" s="55">
        <f t="shared" si="54"/>
        <v>0</v>
      </c>
      <c r="EJ56" s="55">
        <f t="shared" si="54"/>
        <v>32.5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36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>
        <f t="shared" si="62"/>
        <v>8.5327872349502967E-2</v>
      </c>
      <c r="FU56" s="4">
        <f t="shared" si="62"/>
        <v>445.22321608040193</v>
      </c>
      <c r="FV56" s="4" t="str">
        <f t="shared" si="62"/>
        <v/>
      </c>
      <c r="FW56" s="4">
        <f t="shared" si="59"/>
        <v>0</v>
      </c>
      <c r="FX56" s="4">
        <f t="shared" si="59"/>
        <v>57.774080236642632</v>
      </c>
      <c r="FY56" s="4">
        <f t="shared" si="59"/>
        <v>0</v>
      </c>
      <c r="FZ56" s="4">
        <f t="shared" si="59"/>
        <v>0</v>
      </c>
      <c r="GA56" s="4">
        <f t="shared" si="59"/>
        <v>0</v>
      </c>
      <c r="GB56" s="4">
        <f t="shared" si="59"/>
        <v>0</v>
      </c>
      <c r="GC56" s="4">
        <f t="shared" si="59"/>
        <v>0</v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>
        <f t="shared" si="59"/>
        <v>0</v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>
        <f t="shared" si="59"/>
        <v>0</v>
      </c>
      <c r="GM56" s="4">
        <f t="shared" si="63"/>
        <v>0</v>
      </c>
      <c r="GN56" s="4" t="str">
        <f t="shared" si="63"/>
        <v/>
      </c>
      <c r="GO56" s="4" t="str">
        <f t="shared" si="63"/>
        <v/>
      </c>
      <c r="GP56" s="4">
        <f t="shared" si="63"/>
        <v>0</v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>
        <f t="shared" si="63"/>
        <v>0</v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4" t="s">
        <v>177</v>
      </c>
      <c r="C57" s="28" t="s">
        <v>166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4" t="s">
        <v>177</v>
      </c>
      <c r="DG57" s="28" t="s">
        <v>166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customHeight="1">
      <c r="A58" s="62">
        <v>30200002</v>
      </c>
      <c r="B58" s="126"/>
      <c r="C58" s="28" t="s">
        <v>172</v>
      </c>
      <c r="D58" s="5">
        <v>700</v>
      </c>
      <c r="E58" s="22">
        <v>5.09</v>
      </c>
      <c r="F58" s="23">
        <f t="shared" si="0"/>
        <v>3563</v>
      </c>
      <c r="G58" s="23">
        <f>+'[2]10'!$L$169</f>
        <v>4036.2</v>
      </c>
      <c r="H58" s="23">
        <f t="shared" si="1"/>
        <v>14.1</v>
      </c>
      <c r="I58" s="23">
        <f t="shared" si="2"/>
        <v>0</v>
      </c>
      <c r="J58" s="23">
        <f t="shared" si="3"/>
        <v>3577.1</v>
      </c>
      <c r="K58" s="23">
        <f t="shared" si="4"/>
        <v>0.39417405160604957</v>
      </c>
      <c r="L58" s="23">
        <f t="shared" si="5"/>
        <v>0</v>
      </c>
      <c r="M58" s="10">
        <v>1.2</v>
      </c>
      <c r="N58" s="23">
        <f t="shared" si="6"/>
        <v>42.925199999999997</v>
      </c>
      <c r="O58" s="23">
        <f t="shared" si="7"/>
        <v>0.80582594839395039</v>
      </c>
      <c r="P58" s="23">
        <f t="shared" si="8"/>
        <v>2.5160045847194654</v>
      </c>
      <c r="Q58" s="7">
        <v>1</v>
      </c>
      <c r="R58" s="6">
        <f t="shared" si="9"/>
        <v>3.5770999999999997</v>
      </c>
      <c r="S58" s="5">
        <v>4</v>
      </c>
      <c r="T58" s="5"/>
      <c r="U58" s="5"/>
      <c r="V58" s="5"/>
      <c r="W58" s="5">
        <v>5</v>
      </c>
      <c r="X58" s="5"/>
      <c r="Y58" s="5"/>
      <c r="Z58" s="5"/>
      <c r="AA58" s="5"/>
      <c r="AB58" s="4">
        <v>2.8</v>
      </c>
      <c r="AC58" s="4">
        <v>8.6</v>
      </c>
      <c r="AD58" s="4"/>
      <c r="AE58" s="4"/>
      <c r="AF58" s="4">
        <v>0.9</v>
      </c>
      <c r="AG58" s="4"/>
      <c r="AH58" s="4"/>
      <c r="AI58" s="4"/>
      <c r="AJ58" s="4"/>
      <c r="AK58" s="4"/>
      <c r="AL58" s="4"/>
      <c r="AM58" s="4">
        <v>1.8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0"/>
        <v>7.8275698191272253E-2</v>
      </c>
      <c r="BQ58" s="4">
        <f t="shared" si="60"/>
        <v>2181.7773049645389</v>
      </c>
      <c r="BR58" s="4" t="str">
        <f t="shared" si="60"/>
        <v/>
      </c>
      <c r="BS58" s="4">
        <f t="shared" si="58"/>
        <v>0</v>
      </c>
      <c r="BT58" s="4">
        <f t="shared" si="58"/>
        <v>2.0966704872662216</v>
      </c>
      <c r="BU58" s="4">
        <f t="shared" si="58"/>
        <v>0</v>
      </c>
      <c r="BV58" s="4">
        <f t="shared" si="58"/>
        <v>0</v>
      </c>
      <c r="BW58" s="4">
        <f t="shared" si="58"/>
        <v>0</v>
      </c>
      <c r="BX58" s="4">
        <f t="shared" si="58"/>
        <v>0</v>
      </c>
      <c r="BY58" s="4">
        <f t="shared" si="58"/>
        <v>0</v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>
        <f t="shared" si="58"/>
        <v>0</v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>
        <f t="shared" si="58"/>
        <v>0</v>
      </c>
      <c r="CI58" s="4">
        <f t="shared" si="61"/>
        <v>0</v>
      </c>
      <c r="CJ58" s="4" t="str">
        <f t="shared" si="61"/>
        <v/>
      </c>
      <c r="CK58" s="4" t="str">
        <f t="shared" si="61"/>
        <v/>
      </c>
      <c r="CL58" s="4">
        <f t="shared" si="61"/>
        <v>0</v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>
        <f t="shared" si="61"/>
        <v>0</v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6"/>
      <c r="DG58" s="28" t="s">
        <v>172</v>
      </c>
      <c r="DH58" s="5">
        <f t="shared" si="13"/>
        <v>992</v>
      </c>
      <c r="DI58" s="24">
        <v>5.09</v>
      </c>
      <c r="DJ58" s="23">
        <f t="shared" si="14"/>
        <v>5049.28</v>
      </c>
      <c r="DK58" s="23">
        <f t="shared" si="15"/>
        <v>5208</v>
      </c>
      <c r="DL58" s="23">
        <f t="shared" si="16"/>
        <v>30.799999999999997</v>
      </c>
      <c r="DM58" s="23">
        <f t="shared" si="17"/>
        <v>0</v>
      </c>
      <c r="DN58" s="23">
        <f t="shared" si="18"/>
        <v>5080.08</v>
      </c>
      <c r="DO58" s="23">
        <f t="shared" si="19"/>
        <v>0.60628966472968926</v>
      </c>
      <c r="DP58" s="23">
        <f t="shared" si="20"/>
        <v>0</v>
      </c>
      <c r="DQ58" s="10">
        <v>1.2</v>
      </c>
      <c r="DR58" s="23">
        <f t="shared" si="21"/>
        <v>60.960959999999993</v>
      </c>
      <c r="DS58" s="23">
        <f t="shared" si="22"/>
        <v>0.5937103352703107</v>
      </c>
      <c r="DT58" s="23">
        <f t="shared" si="23"/>
        <v>2.9527094061510839</v>
      </c>
      <c r="DU58" s="7">
        <v>1</v>
      </c>
      <c r="DV58" s="6">
        <f t="shared" si="24"/>
        <v>5.0800799999999997</v>
      </c>
      <c r="DW58" s="5">
        <f t="shared" si="56"/>
        <v>7</v>
      </c>
      <c r="DX58" s="5">
        <f t="shared" si="56"/>
        <v>0</v>
      </c>
      <c r="DY58" s="5">
        <f t="shared" si="56"/>
        <v>0</v>
      </c>
      <c r="DZ58" s="5">
        <f t="shared" si="56"/>
        <v>1</v>
      </c>
      <c r="EA58" s="5">
        <f t="shared" si="56"/>
        <v>7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4.5999999999999996</v>
      </c>
      <c r="EG58" s="55">
        <f t="shared" si="56"/>
        <v>13.1</v>
      </c>
      <c r="EH58" s="55">
        <f t="shared" si="56"/>
        <v>0</v>
      </c>
      <c r="EI58" s="55">
        <f t="shared" si="56"/>
        <v>0</v>
      </c>
      <c r="EJ58" s="55">
        <f t="shared" si="56"/>
        <v>8.5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4.5999999999999996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>
        <f t="shared" si="62"/>
        <v>9.0549755121966571E-2</v>
      </c>
      <c r="FU58" s="4">
        <f t="shared" si="62"/>
        <v>2160.6833766233767</v>
      </c>
      <c r="FV58" s="4" t="str">
        <f t="shared" si="62"/>
        <v/>
      </c>
      <c r="FW58" s="4">
        <f t="shared" si="59"/>
        <v>0</v>
      </c>
      <c r="FX58" s="4">
        <f t="shared" si="59"/>
        <v>13.943349973491232</v>
      </c>
      <c r="FY58" s="4">
        <f t="shared" si="59"/>
        <v>0</v>
      </c>
      <c r="FZ58" s="4">
        <f t="shared" si="59"/>
        <v>0</v>
      </c>
      <c r="GA58" s="4">
        <f t="shared" si="59"/>
        <v>0</v>
      </c>
      <c r="GB58" s="4">
        <f t="shared" si="59"/>
        <v>0</v>
      </c>
      <c r="GC58" s="4">
        <f t="shared" si="59"/>
        <v>0</v>
      </c>
      <c r="GD58" s="4" t="str">
        <f t="shared" si="59"/>
        <v/>
      </c>
      <c r="GE58" s="4" t="str">
        <f t="shared" si="59"/>
        <v/>
      </c>
      <c r="GF58" s="4">
        <f t="shared" si="59"/>
        <v>0</v>
      </c>
      <c r="GG58" s="4">
        <f t="shared" si="59"/>
        <v>0</v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>
        <f t="shared" si="59"/>
        <v>0</v>
      </c>
      <c r="GM58" s="4">
        <f t="shared" si="63"/>
        <v>0</v>
      </c>
      <c r="GN58" s="4" t="str">
        <f t="shared" si="63"/>
        <v/>
      </c>
      <c r="GO58" s="4" t="str">
        <f t="shared" si="63"/>
        <v/>
      </c>
      <c r="GP58" s="4">
        <f t="shared" si="63"/>
        <v>0</v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>
        <f t="shared" si="63"/>
        <v>0</v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4" t="s">
        <v>178</v>
      </c>
      <c r="C59" s="28" t="s">
        <v>166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4" t="s">
        <v>178</v>
      </c>
      <c r="DG59" s="28" t="s">
        <v>166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6"/>
      <c r="C60" s="28" t="s">
        <v>172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6"/>
      <c r="DG60" s="28" t="s">
        <v>172</v>
      </c>
      <c r="DH60" s="5">
        <f t="shared" si="13"/>
        <v>841</v>
      </c>
      <c r="DI60" s="24">
        <v>5</v>
      </c>
      <c r="DJ60" s="23">
        <f t="shared" si="14"/>
        <v>4205</v>
      </c>
      <c r="DK60" s="23">
        <f t="shared" si="15"/>
        <v>3828</v>
      </c>
      <c r="DL60" s="23">
        <f t="shared" si="16"/>
        <v>31.6</v>
      </c>
      <c r="DM60" s="23">
        <f t="shared" si="17"/>
        <v>0</v>
      </c>
      <c r="DN60" s="23">
        <f t="shared" si="18"/>
        <v>4236.6000000000004</v>
      </c>
      <c r="DO60" s="23">
        <f t="shared" si="19"/>
        <v>0.74588113109568988</v>
      </c>
      <c r="DP60" s="23">
        <f t="shared" si="20"/>
        <v>0</v>
      </c>
      <c r="DQ60" s="10">
        <v>1.2</v>
      </c>
      <c r="DR60" s="23">
        <f t="shared" si="21"/>
        <v>50.839199999999998</v>
      </c>
      <c r="DS60" s="23">
        <f t="shared" si="22"/>
        <v>0.45411886890431008</v>
      </c>
      <c r="DT60" s="23">
        <f t="shared" si="23"/>
        <v>0.47207666525043662</v>
      </c>
      <c r="DU60" s="7">
        <v>1</v>
      </c>
      <c r="DV60" s="6">
        <f t="shared" si="24"/>
        <v>4.2366000000000001</v>
      </c>
      <c r="DW60" s="5">
        <f t="shared" si="56"/>
        <v>2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9.8000000000000007</v>
      </c>
      <c r="EG60" s="55">
        <f t="shared" si="56"/>
        <v>18</v>
      </c>
      <c r="EH60" s="55">
        <f t="shared" si="56"/>
        <v>0</v>
      </c>
      <c r="EI60" s="55">
        <f t="shared" si="56"/>
        <v>0</v>
      </c>
      <c r="EJ60" s="55">
        <f t="shared" si="56"/>
        <v>1.8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2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>
        <f t="shared" si="62"/>
        <v>0.23131756597271394</v>
      </c>
      <c r="FU60" s="4">
        <f t="shared" si="62"/>
        <v>2413.253164556962</v>
      </c>
      <c r="FV60" s="4" t="str">
        <f t="shared" si="62"/>
        <v/>
      </c>
      <c r="FW60" s="4">
        <f t="shared" si="59"/>
        <v>0</v>
      </c>
      <c r="FX60" s="4">
        <f t="shared" si="59"/>
        <v>3.5405749893782748</v>
      </c>
      <c r="FY60" s="4">
        <f t="shared" si="59"/>
        <v>0</v>
      </c>
      <c r="FZ60" s="4">
        <f t="shared" si="59"/>
        <v>0</v>
      </c>
      <c r="GA60" s="4">
        <f t="shared" si="59"/>
        <v>0</v>
      </c>
      <c r="GB60" s="4">
        <f t="shared" si="59"/>
        <v>0</v>
      </c>
      <c r="GC60" s="4">
        <f t="shared" si="59"/>
        <v>0</v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>
        <f t="shared" si="59"/>
        <v>0</v>
      </c>
      <c r="GM60" s="4">
        <f t="shared" si="63"/>
        <v>0</v>
      </c>
      <c r="GN60" s="4" t="str">
        <f t="shared" si="63"/>
        <v/>
      </c>
      <c r="GO60" s="4" t="str">
        <f t="shared" si="63"/>
        <v/>
      </c>
      <c r="GP60" s="4">
        <f t="shared" si="63"/>
        <v>0</v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>
        <f t="shared" si="63"/>
        <v>0</v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24" t="s">
        <v>179</v>
      </c>
      <c r="C61" s="28" t="s">
        <v>140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4" t="s">
        <v>179</v>
      </c>
      <c r="DG61" s="28" t="s">
        <v>140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25"/>
      <c r="C62" s="28" t="s">
        <v>155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5"/>
      <c r="DG62" s="28" t="s">
        <v>155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5"/>
      <c r="C63" s="79" t="s">
        <v>132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5"/>
      <c r="DG63" s="79" t="s">
        <v>132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6"/>
      <c r="C64" s="79" t="s">
        <v>180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6"/>
      <c r="DG64" s="79" t="s">
        <v>180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24" t="s">
        <v>181</v>
      </c>
      <c r="C65" s="28" t="s">
        <v>131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4" t="s">
        <v>181</v>
      </c>
      <c r="DG65" s="28" t="s">
        <v>131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6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6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44" t="s">
        <v>182</v>
      </c>
      <c r="C67" s="28" t="s">
        <v>140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4" t="s">
        <v>182</v>
      </c>
      <c r="DG67" s="28" t="s">
        <v>140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45"/>
      <c r="C68" s="28" t="s">
        <v>158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5"/>
      <c r="DG68" s="28" t="s">
        <v>158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46"/>
      <c r="C69" s="28" t="s">
        <v>174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6"/>
      <c r="DG69" s="28" t="s">
        <v>174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24" t="s">
        <v>183</v>
      </c>
      <c r="C70" s="39" t="s">
        <v>132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4" t="s">
        <v>183</v>
      </c>
      <c r="DG70" s="39" t="s">
        <v>132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5"/>
      <c r="C71" s="39" t="s">
        <v>140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5"/>
      <c r="DG71" s="39" t="s">
        <v>140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25"/>
      <c r="C72" s="39" t="s">
        <v>184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5"/>
      <c r="DG72" s="39" t="s">
        <v>184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26"/>
      <c r="C73" s="39" t="s">
        <v>185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6"/>
      <c r="DG73" s="39" t="s">
        <v>185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4" t="s">
        <v>186</v>
      </c>
      <c r="C74" s="39" t="s">
        <v>132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4" t="s">
        <v>186</v>
      </c>
      <c r="DG74" s="39" t="s">
        <v>132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5"/>
      <c r="C75" s="39" t="s">
        <v>140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5"/>
      <c r="DG75" s="39" t="s">
        <v>140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5"/>
      <c r="C76" s="39" t="s">
        <v>184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5"/>
      <c r="DG76" s="39" t="s">
        <v>184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6"/>
      <c r="C77" s="39" t="s">
        <v>185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6"/>
      <c r="DG77" s="39" t="s">
        <v>185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77" t="s">
        <v>187</v>
      </c>
      <c r="C78" s="39" t="s">
        <v>188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7" t="s">
        <v>187</v>
      </c>
      <c r="DG78" s="39" t="s">
        <v>188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24" t="s">
        <v>189</v>
      </c>
      <c r="C79" s="79" t="s">
        <v>144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4" t="s">
        <v>189</v>
      </c>
      <c r="DG79" s="79" t="s">
        <v>144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26"/>
      <c r="C80" s="28" t="s">
        <v>131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6"/>
      <c r="DG80" s="28" t="s">
        <v>131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4" t="s">
        <v>190</v>
      </c>
      <c r="C81" s="28" t="s">
        <v>140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4" t="s">
        <v>190</v>
      </c>
      <c r="DG81" s="28" t="s">
        <v>140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25"/>
      <c r="C82" s="28" t="s">
        <v>132</v>
      </c>
      <c r="D82" s="5">
        <v>174</v>
      </c>
      <c r="E82" s="22">
        <v>5.07</v>
      </c>
      <c r="F82" s="23">
        <f t="shared" si="67"/>
        <v>882.18000000000006</v>
      </c>
      <c r="G82" s="23">
        <f>+'[2]10'!$L$101</f>
        <v>6295.8399999999992</v>
      </c>
      <c r="H82" s="23">
        <f t="shared" si="92"/>
        <v>7.5</v>
      </c>
      <c r="I82" s="23">
        <f t="shared" si="93"/>
        <v>0</v>
      </c>
      <c r="J82" s="23">
        <f t="shared" si="70"/>
        <v>889.68000000000006</v>
      </c>
      <c r="K82" s="23">
        <f t="shared" si="71"/>
        <v>0.84299973024008623</v>
      </c>
      <c r="L82" s="23">
        <f t="shared" si="72"/>
        <v>0</v>
      </c>
      <c r="M82" s="10">
        <v>0.3</v>
      </c>
      <c r="N82" s="23">
        <f t="shared" si="73"/>
        <v>2.6690399999999999</v>
      </c>
      <c r="O82" s="23">
        <f t="shared" si="74"/>
        <v>-0.54299973024008619</v>
      </c>
      <c r="P82" s="23">
        <f t="shared" si="75"/>
        <v>0</v>
      </c>
      <c r="Q82" s="7">
        <v>0.1</v>
      </c>
      <c r="R82" s="6">
        <f t="shared" si="76"/>
        <v>8.8968000000000019E-2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>
        <v>7.5</v>
      </c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0"/>
        <v>0</v>
      </c>
      <c r="BQ82" s="4">
        <f t="shared" si="60"/>
        <v>0</v>
      </c>
      <c r="BR82" s="4" t="str">
        <f t="shared" si="60"/>
        <v/>
      </c>
      <c r="BS82" s="4">
        <f t="shared" si="60"/>
        <v>0</v>
      </c>
      <c r="BT82" s="4">
        <f t="shared" si="60"/>
        <v>0</v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>
        <f t="shared" si="60"/>
        <v>0</v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>
        <f t="shared" si="77"/>
        <v>0</v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5"/>
      <c r="DG82" s="28" t="s">
        <v>132</v>
      </c>
      <c r="DH82" s="5">
        <f t="shared" si="78"/>
        <v>347</v>
      </c>
      <c r="DI82" s="24">
        <v>5.07</v>
      </c>
      <c r="DJ82" s="23">
        <f t="shared" si="79"/>
        <v>1759.2900000000002</v>
      </c>
      <c r="DK82" s="23">
        <f t="shared" si="80"/>
        <v>6917.1399999999994</v>
      </c>
      <c r="DL82" s="23">
        <f t="shared" si="81"/>
        <v>15</v>
      </c>
      <c r="DM82" s="23">
        <f t="shared" si="82"/>
        <v>0</v>
      </c>
      <c r="DN82" s="23">
        <f t="shared" si="83"/>
        <v>1774.2900000000002</v>
      </c>
      <c r="DO82" s="23">
        <f t="shared" si="84"/>
        <v>0.845408585969599</v>
      </c>
      <c r="DP82" s="23">
        <f t="shared" si="85"/>
        <v>0</v>
      </c>
      <c r="DQ82" s="10">
        <v>0.3</v>
      </c>
      <c r="DR82" s="23">
        <f t="shared" si="86"/>
        <v>5.32287</v>
      </c>
      <c r="DS82" s="23">
        <f t="shared" si="87"/>
        <v>-0.54540858596959896</v>
      </c>
      <c r="DT82" s="23">
        <f t="shared" si="88"/>
        <v>0</v>
      </c>
      <c r="DU82" s="7">
        <v>0.1</v>
      </c>
      <c r="DV82" s="6">
        <f t="shared" si="89"/>
        <v>0.17742900000000003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15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>
        <f t="shared" si="62"/>
        <v>0</v>
      </c>
      <c r="FU82" s="4">
        <f t="shared" si="62"/>
        <v>0</v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>
        <f t="shared" si="62"/>
        <v>0</v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>
        <f t="shared" si="91"/>
        <v>0</v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26"/>
      <c r="C83" s="28" t="s">
        <v>155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6"/>
      <c r="DG83" s="28" t="s">
        <v>155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4" t="s">
        <v>191</v>
      </c>
      <c r="C84" s="28" t="s">
        <v>185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4" t="s">
        <v>191</v>
      </c>
      <c r="DG84" s="28" t="s">
        <v>185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5"/>
      <c r="C85" s="28" t="s">
        <v>140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5"/>
      <c r="DG85" s="28" t="s">
        <v>140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customHeight="1">
      <c r="A86" s="62">
        <v>30400024</v>
      </c>
      <c r="B86" s="125"/>
      <c r="C86" s="28" t="s">
        <v>155</v>
      </c>
      <c r="D86" s="5">
        <v>142</v>
      </c>
      <c r="E86" s="22">
        <v>5.05</v>
      </c>
      <c r="F86" s="23">
        <f t="shared" si="67"/>
        <v>717.1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717.1</v>
      </c>
      <c r="K86" s="23">
        <f t="shared" si="71"/>
        <v>0</v>
      </c>
      <c r="L86" s="23" t="str">
        <f t="shared" si="72"/>
        <v>0</v>
      </c>
      <c r="M86" s="10">
        <v>0.3</v>
      </c>
      <c r="N86" s="23">
        <f t="shared" si="73"/>
        <v>2.1513</v>
      </c>
      <c r="O86" s="23">
        <f t="shared" si="74"/>
        <v>0.3</v>
      </c>
      <c r="P86" s="23">
        <f t="shared" si="75"/>
        <v>0</v>
      </c>
      <c r="Q86" s="7">
        <v>0.1</v>
      </c>
      <c r="R86" s="6">
        <f t="shared" si="76"/>
        <v>7.171000000000001E-2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>
        <f t="shared" si="98"/>
        <v>0</v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>
        <f t="shared" si="98"/>
        <v>0</v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>
        <f t="shared" si="96"/>
        <v>0</v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5"/>
      <c r="DG86" s="28" t="s">
        <v>155</v>
      </c>
      <c r="DH86" s="5">
        <f t="shared" si="78"/>
        <v>142</v>
      </c>
      <c r="DI86" s="24">
        <v>5.05</v>
      </c>
      <c r="DJ86" s="23">
        <f t="shared" si="79"/>
        <v>717.1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717.1</v>
      </c>
      <c r="DO86" s="23">
        <f t="shared" si="84"/>
        <v>0</v>
      </c>
      <c r="DP86" s="23" t="str">
        <f t="shared" si="85"/>
        <v/>
      </c>
      <c r="DQ86" s="10">
        <v>0.3</v>
      </c>
      <c r="DR86" s="23">
        <f t="shared" si="86"/>
        <v>2.1513</v>
      </c>
      <c r="DS86" s="23" t="str">
        <f t="shared" si="87"/>
        <v/>
      </c>
      <c r="DT86" s="23">
        <f t="shared" si="88"/>
        <v>0</v>
      </c>
      <c r="DU86" s="7">
        <v>0.1</v>
      </c>
      <c r="DV86" s="6">
        <f t="shared" si="89"/>
        <v>7.171000000000001E-2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>
        <f t="shared" si="99"/>
        <v>0</v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>
        <f t="shared" si="99"/>
        <v>0</v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>
        <f t="shared" si="97"/>
        <v>0</v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6"/>
      <c r="C87" s="28" t="s">
        <v>132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6"/>
      <c r="DG87" s="28" t="s">
        <v>132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24" t="s">
        <v>192</v>
      </c>
      <c r="C88" s="28" t="s">
        <v>185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4" t="s">
        <v>192</v>
      </c>
      <c r="DG88" s="28" t="s">
        <v>185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25"/>
      <c r="C89" s="28" t="s">
        <v>140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5"/>
      <c r="DG89" s="28" t="s">
        <v>140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25"/>
      <c r="C90" s="28" t="s">
        <v>155</v>
      </c>
      <c r="D90" s="5"/>
      <c r="E90" s="22">
        <v>5.05</v>
      </c>
      <c r="F90" s="23">
        <f t="shared" si="67"/>
        <v>0</v>
      </c>
      <c r="G90" s="23">
        <f>+'[2]10'!$L$194</f>
        <v>448.8</v>
      </c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25"/>
      <c r="DG90" s="28" t="s">
        <v>155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448.8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>
        <f t="shared" si="85"/>
        <v>0</v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26"/>
      <c r="C91" s="28" t="s">
        <v>132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26"/>
      <c r="DG91" s="28" t="s">
        <v>132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124" t="s">
        <v>193</v>
      </c>
      <c r="C92" s="28" t="s">
        <v>131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24" t="s">
        <v>193</v>
      </c>
      <c r="DG92" s="28" t="s">
        <v>131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customHeight="1">
      <c r="A93" s="62">
        <v>30100022</v>
      </c>
      <c r="B93" s="125"/>
      <c r="C93" s="28" t="s">
        <v>132</v>
      </c>
      <c r="D93" s="5">
        <v>756</v>
      </c>
      <c r="E93" s="22">
        <v>5.08</v>
      </c>
      <c r="F93" s="23">
        <f t="shared" si="67"/>
        <v>3840.48</v>
      </c>
      <c r="G93" s="23">
        <f>+'[2]10'!$L$12</f>
        <v>4414.666666666667</v>
      </c>
      <c r="H93" s="23">
        <f t="shared" si="92"/>
        <v>6</v>
      </c>
      <c r="I93" s="23">
        <f t="shared" si="93"/>
        <v>0</v>
      </c>
      <c r="J93" s="23">
        <f t="shared" si="70"/>
        <v>3846.48</v>
      </c>
      <c r="K93" s="23">
        <f t="shared" si="71"/>
        <v>0.15598677232170713</v>
      </c>
      <c r="L93" s="23">
        <f t="shared" si="72"/>
        <v>0</v>
      </c>
      <c r="M93" s="10">
        <v>1</v>
      </c>
      <c r="N93" s="23">
        <f t="shared" si="73"/>
        <v>38.464799999999997</v>
      </c>
      <c r="O93" s="23">
        <f t="shared" si="74"/>
        <v>0.8440132276782929</v>
      </c>
      <c r="P93" s="23">
        <f t="shared" si="75"/>
        <v>0</v>
      </c>
      <c r="Q93" s="7">
        <v>0.1</v>
      </c>
      <c r="R93" s="6">
        <f t="shared" si="76"/>
        <v>0.38464800000000005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>
        <v>6</v>
      </c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8"/>
        <v>0</v>
      </c>
      <c r="BQ93" s="4">
        <f t="shared" si="98"/>
        <v>0</v>
      </c>
      <c r="BR93" s="4" t="str">
        <f t="shared" si="98"/>
        <v/>
      </c>
      <c r="BS93" s="4">
        <f t="shared" si="98"/>
        <v>0</v>
      </c>
      <c r="BT93" s="4">
        <f t="shared" si="98"/>
        <v>0</v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>
        <f t="shared" si="98"/>
        <v>0</v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>
        <f t="shared" si="77"/>
        <v>0</v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25"/>
      <c r="DG93" s="28" t="s">
        <v>132</v>
      </c>
      <c r="DH93" s="5">
        <f t="shared" si="78"/>
        <v>1464</v>
      </c>
      <c r="DI93" s="24">
        <v>5.08</v>
      </c>
      <c r="DJ93" s="23">
        <f t="shared" si="79"/>
        <v>7437.12</v>
      </c>
      <c r="DK93" s="23">
        <f t="shared" si="80"/>
        <v>7700</v>
      </c>
      <c r="DL93" s="23">
        <f t="shared" si="81"/>
        <v>12</v>
      </c>
      <c r="DM93" s="23">
        <f t="shared" si="82"/>
        <v>15</v>
      </c>
      <c r="DN93" s="23">
        <f t="shared" si="83"/>
        <v>7449.12</v>
      </c>
      <c r="DO93" s="23">
        <f t="shared" si="84"/>
        <v>0.16109285392100006</v>
      </c>
      <c r="DP93" s="23">
        <f t="shared" si="85"/>
        <v>0.19480519480519481</v>
      </c>
      <c r="DQ93" s="10">
        <v>1</v>
      </c>
      <c r="DR93" s="23">
        <f t="shared" si="86"/>
        <v>74.491199999999992</v>
      </c>
      <c r="DS93" s="23">
        <f t="shared" si="87"/>
        <v>0.6441019512738051</v>
      </c>
      <c r="DT93" s="23">
        <f t="shared" si="88"/>
        <v>0</v>
      </c>
      <c r="DU93" s="7">
        <v>0.1</v>
      </c>
      <c r="DV93" s="6">
        <f t="shared" si="89"/>
        <v>0.74491200000000002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12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15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>
        <f t="shared" si="99"/>
        <v>0</v>
      </c>
      <c r="FU93" s="4">
        <f t="shared" si="99"/>
        <v>0</v>
      </c>
      <c r="FV93" s="4">
        <f t="shared" si="99"/>
        <v>6159.9999999999991</v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>
        <f t="shared" si="91"/>
        <v>0</v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25"/>
      <c r="C94" s="28" t="s">
        <v>129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25"/>
      <c r="DG94" s="28" t="s">
        <v>129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25"/>
      <c r="C95" s="28" t="s">
        <v>159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13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>
        <v>13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25"/>
      <c r="DG95" s="28" t="s">
        <v>159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13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13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25"/>
      <c r="C96" s="28" t="s">
        <v>138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25"/>
      <c r="DG96" s="28" t="s">
        <v>138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25"/>
      <c r="C97" s="28" t="s">
        <v>194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25"/>
      <c r="DG97" s="28" t="s">
        <v>194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25"/>
      <c r="C98" s="28" t="s">
        <v>155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25"/>
      <c r="DG98" s="28" t="s">
        <v>155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26"/>
      <c r="C99" s="28" t="s">
        <v>140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26"/>
      <c r="DG99" s="28" t="s">
        <v>140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24" t="s">
        <v>195</v>
      </c>
      <c r="C100" s="30" t="s">
        <v>158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24" t="s">
        <v>195</v>
      </c>
      <c r="DG100" s="30" t="s">
        <v>158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25"/>
      <c r="C101" s="28" t="s">
        <v>155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25"/>
      <c r="DG101" s="28" t="s">
        <v>155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25"/>
      <c r="C102" s="30" t="s">
        <v>196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25"/>
      <c r="DG102" s="30" t="s">
        <v>196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26"/>
      <c r="C103" s="30" t="s">
        <v>138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26"/>
      <c r="DG103" s="30" t="s">
        <v>138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24" t="s">
        <v>197</v>
      </c>
      <c r="C104" s="30" t="s">
        <v>160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24" t="s">
        <v>197</v>
      </c>
      <c r="DG104" s="30" t="s">
        <v>160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25"/>
      <c r="C105" s="30" t="s">
        <v>198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25"/>
      <c r="DG105" s="30" t="s">
        <v>198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25"/>
      <c r="C106" s="30" t="s">
        <v>199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25"/>
      <c r="DG106" s="30" t="s">
        <v>199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26"/>
      <c r="C107" s="30" t="s">
        <v>200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26"/>
      <c r="DG107" s="30" t="s">
        <v>200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24" t="s">
        <v>201</v>
      </c>
      <c r="C108" s="30" t="s">
        <v>160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24" t="s">
        <v>201</v>
      </c>
      <c r="DG108" s="30" t="s">
        <v>160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25"/>
      <c r="C109" s="30" t="s">
        <v>198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25"/>
      <c r="DG109" s="30" t="s">
        <v>198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25"/>
      <c r="C110" s="30" t="s">
        <v>199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25"/>
      <c r="DG110" s="30" t="s">
        <v>199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26"/>
      <c r="C111" s="30" t="s">
        <v>200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26"/>
      <c r="DG111" s="30" t="s">
        <v>200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customHeight="1">
      <c r="A112" s="62">
        <v>30600009</v>
      </c>
      <c r="B112" s="124" t="s">
        <v>202</v>
      </c>
      <c r="C112" s="30" t="s">
        <v>203</v>
      </c>
      <c r="D112" s="5">
        <v>325</v>
      </c>
      <c r="E112" s="22">
        <v>5.05</v>
      </c>
      <c r="F112" s="23">
        <f t="shared" si="67"/>
        <v>1641.25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1641.25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6.5650000000000004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0.16412499999999999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09"/>
        <v>0</v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>
        <f t="shared" si="109"/>
        <v>0</v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>
        <f t="shared" si="109"/>
        <v>0</v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24" t="s">
        <v>202</v>
      </c>
      <c r="DG112" s="30" t="s">
        <v>203</v>
      </c>
      <c r="DH112" s="5">
        <f t="shared" si="78"/>
        <v>649</v>
      </c>
      <c r="DI112" s="22">
        <v>5.05</v>
      </c>
      <c r="DJ112" s="23">
        <f t="shared" si="79"/>
        <v>3277.45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3277.45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13.1098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0.32774500000000001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2">
        <v>30600010</v>
      </c>
      <c r="B113" s="126"/>
      <c r="C113" s="30" t="s">
        <v>175</v>
      </c>
      <c r="D113" s="5">
        <v>85</v>
      </c>
      <c r="E113" s="22">
        <v>5.05</v>
      </c>
      <c r="F113" s="23">
        <f t="shared" si="67"/>
        <v>429.25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429.25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1.7170000000000001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4.2925000000000005E-2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26"/>
      <c r="DG113" s="30" t="s">
        <v>175</v>
      </c>
      <c r="DH113" s="5">
        <f t="shared" si="78"/>
        <v>170</v>
      </c>
      <c r="DI113" s="22">
        <v>5.05</v>
      </c>
      <c r="DJ113" s="23">
        <f t="shared" si="79"/>
        <v>858.5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858.5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3.4340000000000002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8.585000000000001E-2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24" t="s">
        <v>204</v>
      </c>
      <c r="C114" s="30" t="s">
        <v>180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24" t="s">
        <v>204</v>
      </c>
      <c r="DG114" s="30" t="s">
        <v>180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25"/>
      <c r="C115" s="30" t="s">
        <v>146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25"/>
      <c r="DG115" s="30" t="s">
        <v>146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2">
        <v>30400028</v>
      </c>
      <c r="B116" s="126"/>
      <c r="C116" s="30" t="s">
        <v>205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26"/>
      <c r="DG116" s="30" t="s">
        <v>205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4716.9000000000005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>
        <f t="shared" si="85"/>
        <v>0</v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24" t="s">
        <v>206</v>
      </c>
      <c r="C117" s="30" t="s">
        <v>180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24" t="s">
        <v>206</v>
      </c>
      <c r="DG117" s="30" t="s">
        <v>180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customHeight="1">
      <c r="A118" s="62">
        <v>30400003</v>
      </c>
      <c r="B118" s="125"/>
      <c r="C118" s="30" t="s">
        <v>158</v>
      </c>
      <c r="D118" s="5">
        <v>43</v>
      </c>
      <c r="E118" s="22">
        <v>5.03</v>
      </c>
      <c r="F118" s="23">
        <f t="shared" si="67"/>
        <v>216.29000000000002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216.29000000000002</v>
      </c>
      <c r="K118" s="23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1.7303200000000003</v>
      </c>
      <c r="O118" s="23">
        <f t="shared" si="74"/>
        <v>0.8</v>
      </c>
      <c r="P118" s="23">
        <f t="shared" si="75"/>
        <v>0</v>
      </c>
      <c r="Q118" s="2">
        <v>0.1</v>
      </c>
      <c r="R118" s="6">
        <f t="shared" si="76"/>
        <v>2.1629000000000006E-2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09"/>
        <v>0</v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>
        <f t="shared" si="109"/>
        <v>0</v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>
        <f t="shared" si="109"/>
        <v>0</v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25"/>
      <c r="DG118" s="30" t="s">
        <v>158</v>
      </c>
      <c r="DH118" s="5">
        <f t="shared" si="78"/>
        <v>87</v>
      </c>
      <c r="DI118" s="22">
        <v>5.03</v>
      </c>
      <c r="DJ118" s="23">
        <f t="shared" si="79"/>
        <v>437.61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437.61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3.5008800000000004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4.3761000000000001E-2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26"/>
      <c r="C119" s="30" t="s">
        <v>205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26"/>
      <c r="DG119" s="30" t="s">
        <v>205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24" t="s">
        <v>207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24" t="s">
        <v>207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25"/>
      <c r="C121" s="30" t="s">
        <v>208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25"/>
      <c r="DG121" s="30" t="s">
        <v>208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26"/>
      <c r="C122" s="30" t="s">
        <v>137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26"/>
      <c r="DG122" s="30" t="s">
        <v>137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24" t="s">
        <v>209</v>
      </c>
      <c r="C123" s="30" t="s">
        <v>164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24" t="s">
        <v>209</v>
      </c>
      <c r="DG123" s="30" t="s">
        <v>164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25"/>
      <c r="C124" s="30" t="s">
        <v>138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25"/>
      <c r="DG124" s="30" t="s">
        <v>138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25"/>
      <c r="C125" s="30" t="s">
        <v>180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25"/>
      <c r="DG125" s="30" t="s">
        <v>180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26"/>
      <c r="C126" s="30" t="s">
        <v>210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26"/>
      <c r="DG126" s="30" t="s">
        <v>210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24" t="s">
        <v>211</v>
      </c>
      <c r="C127" s="30" t="s">
        <v>212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24" t="s">
        <v>211</v>
      </c>
      <c r="DG127" s="30" t="s">
        <v>212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25"/>
      <c r="C128" s="30" t="s">
        <v>213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25"/>
      <c r="DG128" s="30" t="s">
        <v>213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25"/>
      <c r="C129" s="30" t="s">
        <v>147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25"/>
      <c r="DG129" s="30" t="s">
        <v>147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26"/>
      <c r="C130" s="30" t="s">
        <v>210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26"/>
      <c r="DG130" s="30" t="s">
        <v>210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24" t="s">
        <v>214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24" t="s">
        <v>214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25"/>
      <c r="C132" s="30" t="s">
        <v>208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25"/>
      <c r="DG132" s="30" t="s">
        <v>208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26"/>
      <c r="C133" s="30" t="s">
        <v>137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26"/>
      <c r="DG133" s="30" t="s">
        <v>137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24" t="s">
        <v>215</v>
      </c>
      <c r="C134" s="30" t="s">
        <v>158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24" t="s">
        <v>215</v>
      </c>
      <c r="DG134" s="30" t="s">
        <v>158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26"/>
      <c r="C135" s="30" t="s">
        <v>138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26"/>
      <c r="DG135" s="30" t="s">
        <v>138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24" t="s">
        <v>216</v>
      </c>
      <c r="C136" s="30" t="s">
        <v>137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24" t="s">
        <v>216</v>
      </c>
      <c r="DG136" s="30" t="s">
        <v>137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25"/>
      <c r="C137" s="30" t="s">
        <v>126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25"/>
      <c r="DG137" s="30" t="s">
        <v>126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25"/>
      <c r="C138" s="30" t="s">
        <v>158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25"/>
      <c r="DG138" s="30" t="s">
        <v>158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26"/>
      <c r="C139" s="30" t="s">
        <v>217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26"/>
      <c r="DG139" s="30" t="s">
        <v>217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2">
        <v>30700017</v>
      </c>
      <c r="B140" s="31" t="s">
        <v>218</v>
      </c>
      <c r="C140" s="31" t="s">
        <v>219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218</v>
      </c>
      <c r="DG140" s="31" t="s">
        <v>219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2">
        <v>30700016</v>
      </c>
      <c r="B141" s="31" t="s">
        <v>220</v>
      </c>
      <c r="C141" s="31" t="s">
        <v>221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220</v>
      </c>
      <c r="DG141" s="31" t="s">
        <v>221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2">
        <v>30700014</v>
      </c>
      <c r="B142" s="31" t="s">
        <v>222</v>
      </c>
      <c r="C142" s="31" t="s">
        <v>223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222</v>
      </c>
      <c r="DG142" s="31" t="s">
        <v>223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224</v>
      </c>
      <c r="C143" s="31" t="s">
        <v>225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224</v>
      </c>
      <c r="DG143" s="31" t="s">
        <v>225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227</v>
      </c>
      <c r="C144" s="31" t="s">
        <v>228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227</v>
      </c>
      <c r="DG144" s="31" t="s">
        <v>228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230</v>
      </c>
      <c r="C145" s="31" t="s">
        <v>228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230</v>
      </c>
      <c r="DG145" s="31" t="s">
        <v>228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232</v>
      </c>
      <c r="C146" s="31" t="s">
        <v>228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232</v>
      </c>
      <c r="DG146" s="31" t="s">
        <v>228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234</v>
      </c>
      <c r="C147" s="31" t="s">
        <v>236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234</v>
      </c>
      <c r="DG147" s="31" t="s">
        <v>236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238</v>
      </c>
      <c r="C148" s="31" t="s">
        <v>239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238</v>
      </c>
      <c r="DG148" s="31" t="s">
        <v>239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1493.8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>
        <f t="shared" si="139"/>
        <v>0</v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241</v>
      </c>
      <c r="C149" s="31" t="s">
        <v>239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241</v>
      </c>
      <c r="DG149" s="31" t="s">
        <v>239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78" t="s">
        <v>243</v>
      </c>
      <c r="C150" s="30" t="s">
        <v>245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78" t="s">
        <v>243</v>
      </c>
      <c r="DG150" s="30" t="s">
        <v>245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8" t="s">
        <v>247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8" t="s">
        <v>247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5787</v>
      </c>
      <c r="E152" s="44"/>
      <c r="F152" s="45">
        <f>SUM(F4:F151)</f>
        <v>29235.329999999998</v>
      </c>
      <c r="G152" s="45">
        <f t="shared" ref="G152:J152" si="155">SUM(G4:G151)</f>
        <v>34562.043666666665</v>
      </c>
      <c r="H152" s="45">
        <f t="shared" si="155"/>
        <v>121.19999999999999</v>
      </c>
      <c r="I152" s="45">
        <f t="shared" si="155"/>
        <v>48.199999999999996</v>
      </c>
      <c r="J152" s="45">
        <f t="shared" si="155"/>
        <v>29356.53</v>
      </c>
      <c r="K152" s="45">
        <f>IF(ISERROR(H152/J152*100),"0",(H152/J152*100))</f>
        <v>0.41285533406025843</v>
      </c>
      <c r="L152" s="45">
        <f>IF(ISERROR(I152/G152*100),"0",(I152/G152*100))</f>
        <v>0.13945934582128444</v>
      </c>
      <c r="M152" s="46">
        <f>IF(ISERROR(N152/J152*100),"",(N152/J152*100))</f>
        <v>0.57942750727010317</v>
      </c>
      <c r="N152" s="45">
        <f>SUM(N4:N151)</f>
        <v>170.09981000000002</v>
      </c>
      <c r="O152" s="45">
        <f>IF(ISERROR(M152-K152-L152),"0",(M152-K152-L152))</f>
        <v>2.7112827388560301E-2</v>
      </c>
      <c r="P152" s="45">
        <f>(S152+T152+U152+V152+W152+X152+Y152+Z152+AA152)/J152*1000</f>
        <v>0.51095957185675556</v>
      </c>
      <c r="Q152" s="47">
        <f>IF(ISERROR(R152/J152*1000),"",(R152/J152*1000))</f>
        <v>0.34982021035864935</v>
      </c>
      <c r="R152" s="45">
        <f>SUM(R4:R151)</f>
        <v>10.269507500000001</v>
      </c>
      <c r="S152" s="45">
        <f t="shared" ref="S152:BO152" si="156">SUM(S4:S151)</f>
        <v>9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6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8.3000000000000007</v>
      </c>
      <c r="AC152" s="45">
        <f t="shared" si="156"/>
        <v>24.6</v>
      </c>
      <c r="AD152" s="45">
        <f t="shared" si="156"/>
        <v>20.399999999999999</v>
      </c>
      <c r="AE152" s="45">
        <f t="shared" si="156"/>
        <v>0</v>
      </c>
      <c r="AF152" s="45">
        <f t="shared" si="156"/>
        <v>17.599999999999998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10</v>
      </c>
      <c r="AL152" s="45">
        <f t="shared" si="156"/>
        <v>0</v>
      </c>
      <c r="AM152" s="45">
        <f t="shared" si="156"/>
        <v>40.299999999999997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17.7</v>
      </c>
      <c r="BC152" s="45">
        <f t="shared" si="156"/>
        <v>0</v>
      </c>
      <c r="BD152" s="45">
        <f t="shared" si="156"/>
        <v>30.5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2.8273096309407143E-2</v>
      </c>
      <c r="BQ152" s="48">
        <f t="shared" ref="BQ152:CO152" si="157">IF(ISERROR(AC152/$J$152*100),"",(AC152/$J$152*100))</f>
        <v>8.3797369784507914E-2</v>
      </c>
      <c r="BR152" s="48">
        <f t="shared" si="157"/>
        <v>6.9490501772518753E-2</v>
      </c>
      <c r="BS152" s="48">
        <f t="shared" si="157"/>
        <v>0</v>
      </c>
      <c r="BT152" s="48">
        <f t="shared" si="157"/>
        <v>5.9952589764525985E-2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3.4063971457117037E-2</v>
      </c>
      <c r="BZ152" s="48">
        <f t="shared" si="157"/>
        <v>0</v>
      </c>
      <c r="CA152" s="48">
        <f t="shared" si="157"/>
        <v>0.13727780497218164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5.1212249399102371E-2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8.8247096422182064E-2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11349</v>
      </c>
      <c r="DI152" s="41"/>
      <c r="DJ152" s="41">
        <f>SUM(DJ4:DJ151)</f>
        <v>57294.48</v>
      </c>
      <c r="DK152" s="41">
        <f>SUM(DK4:DK151)</f>
        <v>66550.01999999999</v>
      </c>
      <c r="DL152" s="41">
        <f t="shared" ref="DL152:DN152" si="172">SUM(DL4:DL151)</f>
        <v>256.60000000000002</v>
      </c>
      <c r="DM152" s="41">
        <f t="shared" si="172"/>
        <v>83.199999999999989</v>
      </c>
      <c r="DN152" s="41">
        <f t="shared" si="172"/>
        <v>57551.08</v>
      </c>
      <c r="DO152" s="41">
        <f>IF(ISERROR(DL152/DN152*100),"",(DL152/DN152*100))</f>
        <v>0.44586478655135581</v>
      </c>
      <c r="DP152" s="41">
        <f>IF(ISERROR(DM152/DK152*100),"",(DM152/DK152*100))</f>
        <v>0.12501874529864906</v>
      </c>
      <c r="DQ152" s="42">
        <f>IF(ISERROR(DR152/DN152*100),"",(DR152/DN152*100))</f>
        <v>0.64132647032861945</v>
      </c>
      <c r="DR152" s="41">
        <f>SUM(DR4:DR151)</f>
        <v>369.09031000000004</v>
      </c>
      <c r="DS152" s="41">
        <f>IF(ISERROR(DQ152-DO152-DP152),"",(DQ152-DO152-DP152))</f>
        <v>7.0442938478614575E-2</v>
      </c>
      <c r="DT152" s="41">
        <f t="shared" si="142"/>
        <v>0.4343967133197153</v>
      </c>
      <c r="DU152" s="43">
        <f>IF(ISERROR(DV152/DN152*1000),"",(DV152/DN152*1000))</f>
        <v>0.38559541367425243</v>
      </c>
      <c r="DV152" s="41">
        <f>SUM(DV4:DV151)</f>
        <v>22.191432499999998</v>
      </c>
      <c r="DW152" s="41">
        <f>SUM(DW4:DW151)</f>
        <v>15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1</v>
      </c>
      <c r="EA152" s="41">
        <f t="shared" si="173"/>
        <v>8</v>
      </c>
      <c r="EB152" s="41">
        <f t="shared" si="173"/>
        <v>1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23.200000000000003</v>
      </c>
      <c r="EG152" s="41">
        <f t="shared" si="173"/>
        <v>76.099999999999994</v>
      </c>
      <c r="EH152" s="41">
        <f t="shared" si="173"/>
        <v>33.9</v>
      </c>
      <c r="EI152" s="41">
        <f t="shared" si="173"/>
        <v>0</v>
      </c>
      <c r="EJ152" s="41">
        <f t="shared" si="173"/>
        <v>50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2.2999999999999998</v>
      </c>
      <c r="EO152" s="41">
        <f t="shared" si="173"/>
        <v>10</v>
      </c>
      <c r="EP152" s="41">
        <f t="shared" si="173"/>
        <v>0</v>
      </c>
      <c r="EQ152" s="41">
        <f t="shared" si="173"/>
        <v>61.1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31.7</v>
      </c>
      <c r="FG152" s="41">
        <f t="shared" si="173"/>
        <v>0</v>
      </c>
      <c r="FH152" s="41">
        <f t="shared" si="173"/>
        <v>48.5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3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4.0312014996069581E-2</v>
      </c>
      <c r="FU152" s="46">
        <f t="shared" si="153"/>
        <v>17067.954746687446</v>
      </c>
      <c r="FV152" s="46">
        <f t="shared" si="153"/>
        <v>27115.933629807689</v>
      </c>
      <c r="FW152" s="46">
        <f t="shared" si="153"/>
        <v>0</v>
      </c>
      <c r="FX152" s="46">
        <f t="shared" si="153"/>
        <v>13.546820018114264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10.364360209734095</v>
      </c>
      <c r="GC152" s="46">
        <f t="shared" si="153"/>
        <v>66.666666666666657</v>
      </c>
      <c r="GD152" s="46" t="str">
        <f t="shared" si="153"/>
        <v/>
      </c>
      <c r="GE152" s="46" t="str">
        <f t="shared" si="153"/>
        <v/>
      </c>
      <c r="GF152" s="46">
        <f t="shared" si="153"/>
        <v>0</v>
      </c>
      <c r="GG152" s="46">
        <f t="shared" si="151"/>
        <v>0</v>
      </c>
      <c r="GH152" s="46">
        <f t="shared" si="151"/>
        <v>0</v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1378.2608695652175</v>
      </c>
      <c r="GU152" s="46">
        <f t="shared" si="149"/>
        <v>0</v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25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4" t="s">
        <v>248</v>
      </c>
      <c r="B156" s="104"/>
      <c r="C156" s="104"/>
      <c r="D156" s="104"/>
      <c r="BN156" t="s">
        <v>249</v>
      </c>
      <c r="DW156" s="35" t="s">
        <v>12</v>
      </c>
      <c r="DX156" s="74">
        <f>+DW152</f>
        <v>15</v>
      </c>
      <c r="DY156" s="57">
        <f>+DX156/DW153</f>
        <v>0.6</v>
      </c>
      <c r="EA156" s="75" t="s">
        <v>250</v>
      </c>
      <c r="EB156" s="75" t="s">
        <v>251</v>
      </c>
      <c r="EC156" s="75" t="s">
        <v>252</v>
      </c>
      <c r="ED156" s="75" t="s">
        <v>253</v>
      </c>
      <c r="EE156" s="75" t="s">
        <v>254</v>
      </c>
      <c r="EF156" s="75" t="s">
        <v>255</v>
      </c>
    </row>
    <row r="157" spans="1:215" s="34" customFormat="1" ht="26.25" customHeight="1">
      <c r="A157" s="105" t="s">
        <v>256</v>
      </c>
      <c r="B157" s="107" t="s">
        <v>0</v>
      </c>
      <c r="C157" s="109" t="s">
        <v>1</v>
      </c>
      <c r="D157" s="111" t="s">
        <v>2</v>
      </c>
      <c r="E157" s="113" t="s">
        <v>3</v>
      </c>
      <c r="F157" s="115" t="s">
        <v>257</v>
      </c>
      <c r="G157" s="115" t="s">
        <v>258</v>
      </c>
      <c r="H157" s="117" t="s">
        <v>259</v>
      </c>
      <c r="I157" s="117" t="s">
        <v>260</v>
      </c>
      <c r="J157" s="117" t="s">
        <v>4</v>
      </c>
      <c r="K157" s="134" t="s">
        <v>261</v>
      </c>
      <c r="L157" s="122" t="s">
        <v>262</v>
      </c>
      <c r="M157" s="136" t="s">
        <v>5</v>
      </c>
      <c r="N157" s="138" t="s">
        <v>6</v>
      </c>
      <c r="O157" s="115" t="s">
        <v>7</v>
      </c>
      <c r="P157" s="122" t="s">
        <v>10</v>
      </c>
      <c r="Q157" s="127" t="s">
        <v>9</v>
      </c>
      <c r="R157" s="129" t="s">
        <v>8</v>
      </c>
      <c r="S157" s="131" t="s">
        <v>11</v>
      </c>
      <c r="T157" s="132"/>
      <c r="U157" s="132"/>
      <c r="V157" s="132"/>
      <c r="W157" s="132"/>
      <c r="X157" s="132"/>
      <c r="Y157" s="132"/>
      <c r="Z157" s="132"/>
      <c r="AA157" s="133"/>
      <c r="AB157" s="119" t="s">
        <v>263</v>
      </c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19" t="s">
        <v>264</v>
      </c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1" t="s">
        <v>265</v>
      </c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 t="s">
        <v>266</v>
      </c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W157" s="35" t="s">
        <v>13</v>
      </c>
      <c r="DX157" s="74">
        <f>+DX152</f>
        <v>0</v>
      </c>
      <c r="DY157" s="57">
        <f>+DX157/DW153</f>
        <v>0</v>
      </c>
      <c r="EA157" s="60">
        <v>1</v>
      </c>
      <c r="EB157" s="60" t="s">
        <v>48</v>
      </c>
      <c r="EC157" s="75" t="s">
        <v>267</v>
      </c>
      <c r="ED157" s="23">
        <f>+DN152</f>
        <v>57551.08</v>
      </c>
      <c r="EE157" s="23">
        <f>+EG152</f>
        <v>76.099999999999994</v>
      </c>
      <c r="EF157" s="61">
        <f>+EE157/ED157</f>
        <v>1.3223035953452132E-3</v>
      </c>
    </row>
    <row r="158" spans="1:215" s="34" customFormat="1" ht="36" customHeight="1">
      <c r="A158" s="106"/>
      <c r="B158" s="108"/>
      <c r="C158" s="110"/>
      <c r="D158" s="112"/>
      <c r="E158" s="114"/>
      <c r="F158" s="116"/>
      <c r="G158" s="116"/>
      <c r="H158" s="118"/>
      <c r="I158" s="118"/>
      <c r="J158" s="118"/>
      <c r="K158" s="135"/>
      <c r="L158" s="123"/>
      <c r="M158" s="137"/>
      <c r="N158" s="139"/>
      <c r="O158" s="116"/>
      <c r="P158" s="123"/>
      <c r="Q158" s="128"/>
      <c r="R158" s="130"/>
      <c r="S158" s="35" t="s">
        <v>12</v>
      </c>
      <c r="T158" s="35" t="s">
        <v>13</v>
      </c>
      <c r="U158" s="35" t="s">
        <v>86</v>
      </c>
      <c r="V158" s="35" t="s">
        <v>87</v>
      </c>
      <c r="W158" s="35" t="s">
        <v>88</v>
      </c>
      <c r="X158" s="35" t="s">
        <v>89</v>
      </c>
      <c r="Y158" s="35" t="s">
        <v>90</v>
      </c>
      <c r="Z158" s="35" t="s">
        <v>91</v>
      </c>
      <c r="AA158" s="35" t="s">
        <v>92</v>
      </c>
      <c r="AB158" s="36" t="s">
        <v>93</v>
      </c>
      <c r="AC158" s="25" t="s">
        <v>94</v>
      </c>
      <c r="AD158" s="25" t="s">
        <v>95</v>
      </c>
      <c r="AE158" s="25" t="s">
        <v>96</v>
      </c>
      <c r="AF158" s="36" t="s">
        <v>97</v>
      </c>
      <c r="AG158" s="25" t="s">
        <v>98</v>
      </c>
      <c r="AH158" s="25" t="s">
        <v>99</v>
      </c>
      <c r="AI158" s="36" t="s">
        <v>100</v>
      </c>
      <c r="AJ158" s="36" t="s">
        <v>101</v>
      </c>
      <c r="AK158" s="36" t="s">
        <v>102</v>
      </c>
      <c r="AL158" s="26" t="s">
        <v>103</v>
      </c>
      <c r="AM158" s="25" t="s">
        <v>104</v>
      </c>
      <c r="AN158" s="25" t="s">
        <v>105</v>
      </c>
      <c r="AO158" s="25" t="s">
        <v>106</v>
      </c>
      <c r="AP158" s="36" t="s">
        <v>107</v>
      </c>
      <c r="AQ158" s="37" t="s">
        <v>108</v>
      </c>
      <c r="AR158" s="36" t="s">
        <v>109</v>
      </c>
      <c r="AS158" s="36" t="s">
        <v>110</v>
      </c>
      <c r="AT158" s="36" t="s">
        <v>111</v>
      </c>
      <c r="AU158" s="36" t="s">
        <v>112</v>
      </c>
      <c r="AV158" s="25" t="s">
        <v>113</v>
      </c>
      <c r="AW158" s="25" t="s">
        <v>114</v>
      </c>
      <c r="AX158" s="25" t="s">
        <v>115</v>
      </c>
      <c r="AY158" s="25" t="s">
        <v>116</v>
      </c>
      <c r="AZ158" s="25" t="s">
        <v>117</v>
      </c>
      <c r="BA158" s="25" t="s">
        <v>118</v>
      </c>
      <c r="BB158" s="27" t="s">
        <v>94</v>
      </c>
      <c r="BC158" s="38" t="s">
        <v>95</v>
      </c>
      <c r="BD158" s="38" t="s">
        <v>96</v>
      </c>
      <c r="BE158" s="38" t="s">
        <v>119</v>
      </c>
      <c r="BF158" s="38" t="s">
        <v>105</v>
      </c>
      <c r="BG158" s="38" t="s">
        <v>97</v>
      </c>
      <c r="BH158" s="38" t="s">
        <v>99</v>
      </c>
      <c r="BI158" s="38" t="s">
        <v>120</v>
      </c>
      <c r="BJ158" s="38" t="s">
        <v>101</v>
      </c>
      <c r="BK158" s="38" t="s">
        <v>121</v>
      </c>
      <c r="BL158" s="38" t="s">
        <v>122</v>
      </c>
      <c r="BM158" s="38" t="s">
        <v>98</v>
      </c>
      <c r="BN158" s="38" t="s">
        <v>123</v>
      </c>
      <c r="BO158" s="38" t="s">
        <v>110</v>
      </c>
      <c r="BP158" s="36" t="s">
        <v>93</v>
      </c>
      <c r="BQ158" s="25" t="s">
        <v>94</v>
      </c>
      <c r="BR158" s="25" t="s">
        <v>95</v>
      </c>
      <c r="BS158" s="25" t="s">
        <v>96</v>
      </c>
      <c r="BT158" s="36" t="s">
        <v>97</v>
      </c>
      <c r="BU158" s="25" t="s">
        <v>98</v>
      </c>
      <c r="BV158" s="25" t="s">
        <v>99</v>
      </c>
      <c r="BW158" s="36" t="s">
        <v>100</v>
      </c>
      <c r="BX158" s="36" t="s">
        <v>101</v>
      </c>
      <c r="BY158" s="36" t="s">
        <v>102</v>
      </c>
      <c r="BZ158" s="26" t="s">
        <v>103</v>
      </c>
      <c r="CA158" s="25" t="s">
        <v>104</v>
      </c>
      <c r="CB158" s="25" t="s">
        <v>105</v>
      </c>
      <c r="CC158" s="25" t="s">
        <v>106</v>
      </c>
      <c r="CD158" s="36" t="s">
        <v>107</v>
      </c>
      <c r="CE158" s="37" t="s">
        <v>108</v>
      </c>
      <c r="CF158" s="36" t="s">
        <v>109</v>
      </c>
      <c r="CG158" s="36" t="s">
        <v>110</v>
      </c>
      <c r="CH158" s="36" t="s">
        <v>111</v>
      </c>
      <c r="CI158" s="36" t="s">
        <v>112</v>
      </c>
      <c r="CJ158" s="25" t="s">
        <v>113</v>
      </c>
      <c r="CK158" s="25" t="s">
        <v>114</v>
      </c>
      <c r="CL158" s="25" t="s">
        <v>115</v>
      </c>
      <c r="CM158" s="25" t="s">
        <v>116</v>
      </c>
      <c r="CN158" s="25" t="s">
        <v>117</v>
      </c>
      <c r="CO158" s="25" t="s">
        <v>118</v>
      </c>
      <c r="CP158" s="27" t="s">
        <v>94</v>
      </c>
      <c r="CQ158" s="38" t="s">
        <v>95</v>
      </c>
      <c r="CR158" s="38" t="s">
        <v>96</v>
      </c>
      <c r="CS158" s="38" t="s">
        <v>119</v>
      </c>
      <c r="CT158" s="38" t="s">
        <v>105</v>
      </c>
      <c r="CU158" s="38" t="s">
        <v>97</v>
      </c>
      <c r="CV158" s="38" t="s">
        <v>99</v>
      </c>
      <c r="CW158" s="38" t="s">
        <v>120</v>
      </c>
      <c r="CX158" s="38" t="s">
        <v>101</v>
      </c>
      <c r="CY158" s="38" t="s">
        <v>121</v>
      </c>
      <c r="CZ158" s="38" t="s">
        <v>122</v>
      </c>
      <c r="DA158" s="38" t="s">
        <v>98</v>
      </c>
      <c r="DB158" s="38" t="s">
        <v>123</v>
      </c>
      <c r="DC158" s="38" t="s">
        <v>110</v>
      </c>
      <c r="DW158" s="35" t="s">
        <v>46</v>
      </c>
      <c r="DX158" s="74">
        <f>+EA152</f>
        <v>8</v>
      </c>
      <c r="DY158" s="57">
        <f>+DX158/DW153</f>
        <v>0.32</v>
      </c>
      <c r="EA158" s="60">
        <v>2</v>
      </c>
      <c r="EB158" s="60" t="s">
        <v>49</v>
      </c>
      <c r="EC158" s="75" t="s">
        <v>268</v>
      </c>
      <c r="ED158" s="23">
        <f>+DN25+DN41+DN42+DN47+DN52+DN56+DN57+DN58</f>
        <v>10705.439999999999</v>
      </c>
      <c r="EE158" s="23">
        <f>+EJ152</f>
        <v>50</v>
      </c>
      <c r="EF158" s="61">
        <f>+EE158/ED158</f>
        <v>4.6705226501666452E-3</v>
      </c>
      <c r="EH158" s="58"/>
    </row>
    <row r="159" spans="1:215" s="34" customFormat="1" ht="15.75" hidden="1" customHeight="1">
      <c r="A159" s="62">
        <v>30501005</v>
      </c>
      <c r="B159" s="107" t="s">
        <v>125</v>
      </c>
      <c r="C159" s="81" t="s">
        <v>126</v>
      </c>
      <c r="D159" s="82"/>
      <c r="E159" s="63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269</v>
      </c>
      <c r="DX159" s="74">
        <f>+DZ152</f>
        <v>1</v>
      </c>
      <c r="DY159" s="57">
        <f>+DX159/DW153</f>
        <v>0.04</v>
      </c>
      <c r="DZ159" s="1"/>
      <c r="EA159" s="60">
        <v>3</v>
      </c>
      <c r="EB159" s="60" t="s">
        <v>50</v>
      </c>
      <c r="EC159" s="75" t="s">
        <v>270</v>
      </c>
      <c r="ED159" s="23">
        <f>+DN26+DN27+DN46+DN47++DN48+DN49</f>
        <v>2554.3199999999997</v>
      </c>
      <c r="EE159" s="23">
        <f>+EN152+EO152</f>
        <v>12.3</v>
      </c>
      <c r="EF159" s="61">
        <f t="shared" ref="EF159:EF163" si="185">+EE159/ED159</f>
        <v>4.8153716057502596E-3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8"/>
      <c r="C160" s="81" t="s">
        <v>127</v>
      </c>
      <c r="D160" s="82"/>
      <c r="E160" s="63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1</v>
      </c>
      <c r="DY160" s="57">
        <f>+DX160/DW153</f>
        <v>0.04</v>
      </c>
      <c r="DZ160" s="1"/>
      <c r="EA160" s="60">
        <v>4</v>
      </c>
      <c r="EB160" s="60" t="s">
        <v>51</v>
      </c>
      <c r="EC160" s="75" t="s">
        <v>271</v>
      </c>
      <c r="ED160" s="23">
        <f>+DN52+DN54+DN55+DN56+DN57+DN58</f>
        <v>10705.439999999999</v>
      </c>
      <c r="EE160" s="23">
        <f>+EQ152</f>
        <v>61.1</v>
      </c>
      <c r="EF160" s="61">
        <f t="shared" si="185"/>
        <v>5.7073786785036404E-3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24" t="s">
        <v>128</v>
      </c>
      <c r="C161" s="28" t="s">
        <v>129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25</v>
      </c>
      <c r="DY161" s="57">
        <f>+DX161/DW153</f>
        <v>1</v>
      </c>
      <c r="EA161" s="60">
        <v>5</v>
      </c>
      <c r="EB161" s="60" t="s">
        <v>52</v>
      </c>
      <c r="EC161" s="75" t="s">
        <v>267</v>
      </c>
      <c r="ED161" s="23">
        <f>+DN152</f>
        <v>57551.08</v>
      </c>
      <c r="EE161" s="23">
        <f>+EF152</f>
        <v>23.200000000000003</v>
      </c>
      <c r="EF161" s="61">
        <f t="shared" si="185"/>
        <v>4.031201499606958E-4</v>
      </c>
    </row>
    <row r="162" spans="1:136" s="1" customFormat="1" ht="14.25" hidden="1" customHeight="1">
      <c r="A162" s="62">
        <v>30100014</v>
      </c>
      <c r="B162" s="125"/>
      <c r="C162" s="28" t="s">
        <v>131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272</v>
      </c>
      <c r="EC162" s="75" t="s">
        <v>267</v>
      </c>
      <c r="ED162" s="76">
        <f>+DN152</f>
        <v>57551.08</v>
      </c>
      <c r="EE162" s="76">
        <f>+DL152-EE157-EE158-EE159-EE160-EE161</f>
        <v>33.900000000000027</v>
      </c>
      <c r="EF162" s="61">
        <f>+EE162/ED162</f>
        <v>5.8904194326153442E-4</v>
      </c>
    </row>
    <row r="163" spans="1:136" s="1" customFormat="1" ht="14.25" hidden="1" customHeight="1">
      <c r="A163" s="62">
        <v>30100010</v>
      </c>
      <c r="B163" s="125"/>
      <c r="C163" s="28" t="s">
        <v>132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102" t="s">
        <v>273</v>
      </c>
      <c r="EC163" s="103"/>
      <c r="ED163" s="76">
        <f>+DN152</f>
        <v>57551.08</v>
      </c>
      <c r="EE163" s="76">
        <f>+DL152</f>
        <v>256.60000000000002</v>
      </c>
      <c r="EF163" s="61">
        <f t="shared" si="185"/>
        <v>4.458647865513558E-3</v>
      </c>
    </row>
    <row r="164" spans="1:136" s="1" customFormat="1" ht="14.25" hidden="1" customHeight="1">
      <c r="A164" s="62">
        <v>30100013</v>
      </c>
      <c r="B164" s="125"/>
      <c r="C164" s="28" t="s">
        <v>133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customHeight="1">
      <c r="A165" s="62">
        <v>30100011</v>
      </c>
      <c r="B165" s="126"/>
      <c r="C165" s="28" t="s">
        <v>134</v>
      </c>
      <c r="D165" s="5">
        <v>972</v>
      </c>
      <c r="E165" s="22">
        <v>5.03</v>
      </c>
      <c r="F165" s="23">
        <f t="shared" si="174"/>
        <v>4889.16</v>
      </c>
      <c r="G165" s="23">
        <f>+'[2]10'!$L$238</f>
        <v>5036.16</v>
      </c>
      <c r="H165" s="23">
        <f t="shared" si="186"/>
        <v>0</v>
      </c>
      <c r="I165" s="23">
        <f t="shared" si="187"/>
        <v>10</v>
      </c>
      <c r="J165" s="23">
        <f t="shared" si="177"/>
        <v>4889.16</v>
      </c>
      <c r="K165" s="23">
        <f t="shared" si="178"/>
        <v>0</v>
      </c>
      <c r="L165" s="23">
        <f t="shared" si="179"/>
        <v>0.19856398525860972</v>
      </c>
      <c r="M165" s="10">
        <v>0.3</v>
      </c>
      <c r="N165" s="23">
        <f t="shared" si="188"/>
        <v>14.667479999999998</v>
      </c>
      <c r="O165" s="23">
        <f t="shared" si="189"/>
        <v>0.10143601474139027</v>
      </c>
      <c r="P165" s="23">
        <f t="shared" si="180"/>
        <v>0</v>
      </c>
      <c r="Q165" s="7">
        <v>0.05</v>
      </c>
      <c r="R165" s="6">
        <f t="shared" si="181"/>
        <v>0.24445800000000001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>
        <v>4</v>
      </c>
      <c r="BC165" s="4"/>
      <c r="BD165" s="4">
        <v>3</v>
      </c>
      <c r="BE165" s="4"/>
      <c r="BF165" s="4"/>
      <c r="BG165" s="4"/>
      <c r="BH165" s="4"/>
      <c r="BI165" s="4"/>
      <c r="BJ165" s="4"/>
      <c r="BK165" s="4"/>
      <c r="BL165" s="4">
        <v>3</v>
      </c>
      <c r="BM165" s="4"/>
      <c r="BN165" s="4"/>
      <c r="BO165" s="4"/>
      <c r="BP165" s="4">
        <f t="shared" si="182"/>
        <v>0</v>
      </c>
      <c r="BQ165" s="4" t="str">
        <f t="shared" si="182"/>
        <v/>
      </c>
      <c r="BR165" s="4">
        <f t="shared" si="182"/>
        <v>0</v>
      </c>
      <c r="BS165" s="4">
        <f t="shared" si="182"/>
        <v>0</v>
      </c>
      <c r="BT165" s="4">
        <f t="shared" si="182"/>
        <v>0</v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>
        <f t="shared" si="182"/>
        <v>0</v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2">
        <v>30100016</v>
      </c>
      <c r="B166" s="124" t="s">
        <v>135</v>
      </c>
      <c r="C166" s="28" t="s">
        <v>136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2">
        <v>30100017</v>
      </c>
      <c r="B167" s="125"/>
      <c r="C167" s="28" t="s">
        <v>137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26"/>
      <c r="C168" s="28" t="s">
        <v>138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2">
        <v>30100031</v>
      </c>
      <c r="B169" s="140" t="s">
        <v>139</v>
      </c>
      <c r="C169" s="28" t="s">
        <v>134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2">
        <v>30100033</v>
      </c>
      <c r="B170" s="140"/>
      <c r="C170" s="28" t="s">
        <v>140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2">
        <v>30100062</v>
      </c>
      <c r="B171" s="140"/>
      <c r="C171" s="28" t="s">
        <v>141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40"/>
      <c r="C172" s="28" t="s">
        <v>142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24" t="s">
        <v>143</v>
      </c>
      <c r="C173" s="28" t="s">
        <v>142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25"/>
      <c r="C174" s="28" t="s">
        <v>144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26"/>
      <c r="C175" s="28" t="s">
        <v>132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124" t="s">
        <v>145</v>
      </c>
      <c r="C176" s="28" t="s">
        <v>146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25"/>
      <c r="C177" s="28" t="s">
        <v>147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25"/>
      <c r="C178" s="28" t="s">
        <v>148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26"/>
      <c r="C179" s="28" t="s">
        <v>127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79" t="s">
        <v>149</v>
      </c>
      <c r="C180" s="28" t="s">
        <v>150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40" t="s">
        <v>151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40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41" t="s">
        <v>152</v>
      </c>
      <c r="C183" s="28" t="s">
        <v>153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42"/>
      <c r="C184" s="28" t="s">
        <v>132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42"/>
      <c r="C185" s="28" t="s">
        <v>144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43"/>
      <c r="C186" s="28" t="s">
        <v>142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24" t="s">
        <v>154</v>
      </c>
      <c r="C187" s="28" t="s">
        <v>133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25"/>
      <c r="C188" s="28" t="s">
        <v>129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customHeight="1">
      <c r="A189" s="62">
        <v>30100044</v>
      </c>
      <c r="B189" s="125"/>
      <c r="C189" s="28" t="s">
        <v>144</v>
      </c>
      <c r="D189" s="5">
        <v>91</v>
      </c>
      <c r="E189" s="22">
        <v>5.03</v>
      </c>
      <c r="F189" s="23">
        <f t="shared" si="174"/>
        <v>457.73</v>
      </c>
      <c r="G189" s="23">
        <f>+'[2]10'!$L$264</f>
        <v>196.52399999999997</v>
      </c>
      <c r="H189" s="23">
        <f t="shared" si="186"/>
        <v>0</v>
      </c>
      <c r="I189" s="23">
        <f t="shared" si="187"/>
        <v>0</v>
      </c>
      <c r="J189" s="23">
        <f t="shared" si="177"/>
        <v>457.73</v>
      </c>
      <c r="K189" s="23">
        <f t="shared" si="178"/>
        <v>0</v>
      </c>
      <c r="L189" s="23">
        <f t="shared" si="179"/>
        <v>0</v>
      </c>
      <c r="M189" s="10">
        <v>0.2</v>
      </c>
      <c r="N189" s="23">
        <f t="shared" si="188"/>
        <v>0.91546000000000005</v>
      </c>
      <c r="O189" s="23">
        <f t="shared" si="189"/>
        <v>0.2</v>
      </c>
      <c r="P189" s="23">
        <f t="shared" si="180"/>
        <v>0</v>
      </c>
      <c r="Q189" s="7">
        <v>0.1</v>
      </c>
      <c r="R189" s="6">
        <f t="shared" si="181"/>
        <v>4.5773000000000001E-2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>
        <f t="shared" si="191"/>
        <v>0</v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>
        <f t="shared" si="191"/>
        <v>0</v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>
        <f t="shared" si="191"/>
        <v>0</v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customHeight="1">
      <c r="A190" s="62">
        <v>30100043</v>
      </c>
      <c r="B190" s="126"/>
      <c r="C190" s="28" t="s">
        <v>155</v>
      </c>
      <c r="D190" s="5">
        <v>687</v>
      </c>
      <c r="E190" s="22">
        <v>5.03</v>
      </c>
      <c r="F190" s="23">
        <f t="shared" si="174"/>
        <v>3455.61</v>
      </c>
      <c r="G190" s="23">
        <f>+'[2]10'!$L$266</f>
        <v>3821.2999999999997</v>
      </c>
      <c r="H190" s="23">
        <f t="shared" si="186"/>
        <v>0</v>
      </c>
      <c r="I190" s="23">
        <f t="shared" si="187"/>
        <v>10</v>
      </c>
      <c r="J190" s="23">
        <f t="shared" si="177"/>
        <v>3455.61</v>
      </c>
      <c r="K190" s="23">
        <f t="shared" si="178"/>
        <v>0</v>
      </c>
      <c r="L190" s="23">
        <f t="shared" si="179"/>
        <v>0.26169104754926337</v>
      </c>
      <c r="M190" s="10">
        <v>0.2</v>
      </c>
      <c r="N190" s="23">
        <f t="shared" si="188"/>
        <v>6.911220000000001</v>
      </c>
      <c r="O190" s="23">
        <f t="shared" si="189"/>
        <v>-6.1691047549263356E-2</v>
      </c>
      <c r="P190" s="23">
        <f t="shared" si="180"/>
        <v>0</v>
      </c>
      <c r="Q190" s="7">
        <v>0.1</v>
      </c>
      <c r="R190" s="6">
        <f t="shared" si="181"/>
        <v>0.34556100000000006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>
        <v>10</v>
      </c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>
        <f t="shared" si="191"/>
        <v>0</v>
      </c>
      <c r="BQ190" s="4" t="str">
        <f t="shared" si="191"/>
        <v/>
      </c>
      <c r="BR190" s="4">
        <f t="shared" si="191"/>
        <v>0</v>
      </c>
      <c r="BS190" s="4">
        <f t="shared" si="191"/>
        <v>0</v>
      </c>
      <c r="BT190" s="4">
        <f t="shared" si="191"/>
        <v>0</v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>
        <f t="shared" si="191"/>
        <v>0</v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24" t="s">
        <v>156</v>
      </c>
      <c r="C191" s="28" t="s">
        <v>157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25"/>
      <c r="C192" s="28" t="s">
        <v>138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25"/>
      <c r="C193" s="28" t="s">
        <v>158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25"/>
      <c r="C194" s="28" t="s">
        <v>159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26"/>
      <c r="C195" s="28" t="s">
        <v>160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24" t="s">
        <v>161</v>
      </c>
      <c r="C196" s="28" t="s">
        <v>140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26"/>
      <c r="C197" s="28" t="s">
        <v>162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77" t="s">
        <v>163</v>
      </c>
      <c r="C198" s="28" t="s">
        <v>164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24" t="s">
        <v>165</v>
      </c>
      <c r="C199" s="28" t="s">
        <v>166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25"/>
      <c r="C200" s="28" t="s">
        <v>142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24" t="s">
        <v>167</v>
      </c>
      <c r="C201" s="28" t="s">
        <v>142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26"/>
      <c r="C202" s="28" t="s">
        <v>140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25" t="s">
        <v>168</v>
      </c>
      <c r="C203" s="28" t="s">
        <v>155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2">
        <v>30100002</v>
      </c>
      <c r="B204" s="126"/>
      <c r="C204" s="28" t="s">
        <v>169</v>
      </c>
      <c r="D204" s="5">
        <v>502</v>
      </c>
      <c r="E204" s="22">
        <v>5.0599999999999996</v>
      </c>
      <c r="F204" s="23">
        <f t="shared" si="174"/>
        <v>2540.12</v>
      </c>
      <c r="G204" s="23">
        <f>+'[2]10'!$L$324</f>
        <v>2880.7799999999997</v>
      </c>
      <c r="H204" s="23">
        <f t="shared" si="186"/>
        <v>14.2</v>
      </c>
      <c r="I204" s="23">
        <f t="shared" si="187"/>
        <v>0</v>
      </c>
      <c r="J204" s="23">
        <f t="shared" si="177"/>
        <v>2554.3199999999997</v>
      </c>
      <c r="K204" s="23">
        <f t="shared" si="178"/>
        <v>0.55592094960694038</v>
      </c>
      <c r="L204" s="23">
        <f t="shared" si="179"/>
        <v>0</v>
      </c>
      <c r="M204" s="10">
        <v>0.7</v>
      </c>
      <c r="N204" s="23">
        <f t="shared" si="188"/>
        <v>17.880239999999997</v>
      </c>
      <c r="O204" s="23">
        <f t="shared" si="189"/>
        <v>0.14407905039305957</v>
      </c>
      <c r="P204" s="23">
        <f t="shared" si="180"/>
        <v>0</v>
      </c>
      <c r="Q204" s="7">
        <v>0.3</v>
      </c>
      <c r="R204" s="6">
        <f t="shared" si="181"/>
        <v>0.76629599999999998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>
        <v>14.2</v>
      </c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0</v>
      </c>
      <c r="BQ204" s="4">
        <f t="shared" si="194"/>
        <v>2554.3199999999997</v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>
        <f t="shared" si="194"/>
        <v>0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>
        <f t="shared" si="193"/>
        <v>0</v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customHeight="1">
      <c r="A205" s="62">
        <v>30101068</v>
      </c>
      <c r="B205" s="125" t="s">
        <v>170</v>
      </c>
      <c r="C205" s="28" t="s">
        <v>131</v>
      </c>
      <c r="D205" s="5">
        <v>85</v>
      </c>
      <c r="E205" s="22">
        <v>5.05</v>
      </c>
      <c r="F205" s="23">
        <f t="shared" si="174"/>
        <v>429.25</v>
      </c>
      <c r="G205" s="23">
        <f>+'[2]10'!$L$327</f>
        <v>410.45400000000001</v>
      </c>
      <c r="H205" s="23">
        <f t="shared" si="186"/>
        <v>13.3</v>
      </c>
      <c r="I205" s="23">
        <f t="shared" si="187"/>
        <v>0</v>
      </c>
      <c r="J205" s="23">
        <f t="shared" si="177"/>
        <v>442.55</v>
      </c>
      <c r="K205" s="23">
        <f t="shared" si="178"/>
        <v>3.0053101344480848</v>
      </c>
      <c r="L205" s="23">
        <f t="shared" si="179"/>
        <v>0</v>
      </c>
      <c r="M205" s="10">
        <v>0.5</v>
      </c>
      <c r="N205" s="23">
        <f t="shared" si="188"/>
        <v>2.2127500000000002</v>
      </c>
      <c r="O205" s="23">
        <f t="shared" si="189"/>
        <v>-2.5053101344480848</v>
      </c>
      <c r="P205" s="23">
        <f t="shared" si="180"/>
        <v>0</v>
      </c>
      <c r="Q205" s="7">
        <v>0.5</v>
      </c>
      <c r="R205" s="6">
        <f t="shared" si="181"/>
        <v>0.221275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>
        <v>11</v>
      </c>
      <c r="AD205" s="4"/>
      <c r="AE205" s="4"/>
      <c r="AF205" s="4"/>
      <c r="AG205" s="4"/>
      <c r="AH205" s="4"/>
      <c r="AI205" s="4"/>
      <c r="AJ205" s="4">
        <v>2.2999999999999998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>
        <f t="shared" si="194"/>
        <v>0</v>
      </c>
      <c r="BQ205" s="4">
        <f t="shared" si="194"/>
        <v>366.01879699248121</v>
      </c>
      <c r="BR205" s="4" t="str">
        <f t="shared" si="194"/>
        <v/>
      </c>
      <c r="BS205" s="4">
        <f t="shared" si="194"/>
        <v>0</v>
      </c>
      <c r="BT205" s="4">
        <f t="shared" si="194"/>
        <v>0</v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>
        <f t="shared" si="194"/>
        <v>1039.430572816631</v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>
        <f t="shared" si="193"/>
        <v>0</v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>
        <f t="shared" si="193"/>
        <v>0</v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26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2">
        <v>30200006</v>
      </c>
      <c r="B207" s="124" t="s">
        <v>171</v>
      </c>
      <c r="C207" s="28" t="s">
        <v>172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26"/>
      <c r="C208" s="28" t="s">
        <v>166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24" t="s">
        <v>173</v>
      </c>
      <c r="C209" s="28" t="s">
        <v>174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26"/>
      <c r="C210" s="28" t="s">
        <v>175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2">
        <v>30200001</v>
      </c>
      <c r="B211" s="79" t="s">
        <v>176</v>
      </c>
      <c r="C211" s="28" t="s">
        <v>172</v>
      </c>
      <c r="D211" s="5">
        <v>758</v>
      </c>
      <c r="E211" s="22">
        <v>5.0599999999999996</v>
      </c>
      <c r="F211" s="23">
        <f t="shared" si="174"/>
        <v>3835.4799999999996</v>
      </c>
      <c r="G211" s="23">
        <f>+'[2]10'!$L$350</f>
        <v>4525.625</v>
      </c>
      <c r="H211" s="23">
        <f t="shared" si="186"/>
        <v>46.1</v>
      </c>
      <c r="I211" s="23">
        <f t="shared" si="187"/>
        <v>0</v>
      </c>
      <c r="J211" s="23">
        <f t="shared" si="177"/>
        <v>3881.5799999999995</v>
      </c>
      <c r="K211" s="23">
        <f t="shared" si="178"/>
        <v>1.1876606948716761</v>
      </c>
      <c r="L211" s="23">
        <f t="shared" si="179"/>
        <v>0</v>
      </c>
      <c r="M211" s="10">
        <v>1</v>
      </c>
      <c r="N211" s="23">
        <f t="shared" si="188"/>
        <v>38.815799999999996</v>
      </c>
      <c r="O211" s="23">
        <f t="shared" si="189"/>
        <v>-0.18766069487167614</v>
      </c>
      <c r="P211" s="23">
        <f t="shared" si="180"/>
        <v>0.51525409755821094</v>
      </c>
      <c r="Q211" s="7">
        <v>1</v>
      </c>
      <c r="R211" s="6">
        <f t="shared" si="181"/>
        <v>3.8815799999999996</v>
      </c>
      <c r="S211" s="5">
        <v>1</v>
      </c>
      <c r="T211" s="5"/>
      <c r="U211" s="5"/>
      <c r="V211" s="5"/>
      <c r="W211" s="5"/>
      <c r="X211" s="5">
        <v>1</v>
      </c>
      <c r="Y211" s="5"/>
      <c r="Z211" s="5"/>
      <c r="AA211" s="5"/>
      <c r="AB211" s="4">
        <v>3.3</v>
      </c>
      <c r="AC211" s="4">
        <v>3.8</v>
      </c>
      <c r="AD211" s="4"/>
      <c r="AE211" s="4"/>
      <c r="AF211" s="4">
        <v>23</v>
      </c>
      <c r="AG211" s="4"/>
      <c r="AH211" s="4"/>
      <c r="AI211" s="4"/>
      <c r="AJ211" s="4"/>
      <c r="AK211" s="4"/>
      <c r="AL211" s="4"/>
      <c r="AM211" s="4">
        <v>16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8"/>
        <v>8.5016926097104789E-2</v>
      </c>
      <c r="BQ211" s="4">
        <f t="shared" si="198"/>
        <v>319.95670281995655</v>
      </c>
      <c r="BR211" s="4" t="str">
        <f t="shared" si="198"/>
        <v/>
      </c>
      <c r="BS211" s="4">
        <f t="shared" si="197"/>
        <v>0</v>
      </c>
      <c r="BT211" s="4">
        <f t="shared" si="197"/>
        <v>59.25422121919425</v>
      </c>
      <c r="BU211" s="4">
        <f t="shared" si="197"/>
        <v>0</v>
      </c>
      <c r="BV211" s="4">
        <f t="shared" si="197"/>
        <v>0</v>
      </c>
      <c r="BW211" s="4">
        <f t="shared" si="197"/>
        <v>0</v>
      </c>
      <c r="BX211" s="4">
        <f t="shared" si="197"/>
        <v>0</v>
      </c>
      <c r="BY211" s="4">
        <f t="shared" si="197"/>
        <v>0</v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>
        <f t="shared" si="197"/>
        <v>0</v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>
        <f t="shared" si="197"/>
        <v>0</v>
      </c>
      <c r="CI211" s="4">
        <f t="shared" si="199"/>
        <v>0</v>
      </c>
      <c r="CJ211" s="4" t="str">
        <f t="shared" si="199"/>
        <v/>
      </c>
      <c r="CK211" s="4" t="str">
        <f t="shared" si="199"/>
        <v/>
      </c>
      <c r="CL211" s="4">
        <f t="shared" si="199"/>
        <v>0</v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>
        <f t="shared" si="199"/>
        <v>0</v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24" t="s">
        <v>177</v>
      </c>
      <c r="C212" s="28" t="s">
        <v>166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2">
        <v>30200002</v>
      </c>
      <c r="B213" s="126"/>
      <c r="C213" s="28" t="s">
        <v>172</v>
      </c>
      <c r="D213" s="5">
        <v>292</v>
      </c>
      <c r="E213" s="22">
        <v>5.09</v>
      </c>
      <c r="F213" s="23">
        <f t="shared" si="174"/>
        <v>1486.28</v>
      </c>
      <c r="G213" s="23">
        <f>+'[2]10'!$L$378</f>
        <v>1171.8</v>
      </c>
      <c r="H213" s="23">
        <f t="shared" si="186"/>
        <v>16.7</v>
      </c>
      <c r="I213" s="23">
        <f t="shared" si="187"/>
        <v>0</v>
      </c>
      <c r="J213" s="23">
        <f t="shared" si="177"/>
        <v>1502.98</v>
      </c>
      <c r="K213" s="23">
        <f t="shared" si="178"/>
        <v>1.1111258965521831</v>
      </c>
      <c r="L213" s="23">
        <f t="shared" si="179"/>
        <v>0</v>
      </c>
      <c r="M213" s="10">
        <v>1.2</v>
      </c>
      <c r="N213" s="23">
        <f t="shared" si="188"/>
        <v>18.03576</v>
      </c>
      <c r="O213" s="23">
        <f t="shared" si="189"/>
        <v>8.8874103447816877E-2</v>
      </c>
      <c r="P213" s="23">
        <f t="shared" si="180"/>
        <v>3.9920690894090409</v>
      </c>
      <c r="Q213" s="7">
        <v>1</v>
      </c>
      <c r="R213" s="6">
        <f t="shared" si="181"/>
        <v>1.50298</v>
      </c>
      <c r="S213" s="5">
        <v>3</v>
      </c>
      <c r="T213" s="5"/>
      <c r="U213" s="5"/>
      <c r="V213" s="5">
        <v>1</v>
      </c>
      <c r="W213" s="5">
        <v>2</v>
      </c>
      <c r="X213" s="5"/>
      <c r="Y213" s="5"/>
      <c r="Z213" s="5"/>
      <c r="AA213" s="5"/>
      <c r="AB213" s="4">
        <v>1.8</v>
      </c>
      <c r="AC213" s="4">
        <v>4.5</v>
      </c>
      <c r="AD213" s="4"/>
      <c r="AE213" s="4"/>
      <c r="AF213" s="4">
        <v>7.6</v>
      </c>
      <c r="AG213" s="4"/>
      <c r="AH213" s="4"/>
      <c r="AI213" s="4"/>
      <c r="AJ213" s="4"/>
      <c r="AK213" s="4"/>
      <c r="AL213" s="4"/>
      <c r="AM213" s="4">
        <v>2.8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0.11976207268227122</v>
      </c>
      <c r="BQ213" s="4">
        <f t="shared" si="198"/>
        <v>404.99461077844308</v>
      </c>
      <c r="BR213" s="4" t="str">
        <f t="shared" si="198"/>
        <v/>
      </c>
      <c r="BS213" s="4">
        <f t="shared" si="197"/>
        <v>0</v>
      </c>
      <c r="BT213" s="4">
        <f t="shared" si="197"/>
        <v>42.138507054873202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>
        <f t="shared" si="197"/>
        <v>0</v>
      </c>
      <c r="BZ213" s="4" t="str">
        <f t="shared" si="197"/>
        <v/>
      </c>
      <c r="CA213" s="4" t="str">
        <f t="shared" si="197"/>
        <v/>
      </c>
      <c r="CB213" s="4">
        <f t="shared" si="197"/>
        <v>0</v>
      </c>
      <c r="CC213" s="4">
        <f t="shared" si="197"/>
        <v>0</v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>
        <f t="shared" si="199"/>
        <v>0</v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24" t="s">
        <v>178</v>
      </c>
      <c r="C214" s="28" t="s">
        <v>166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>
      <c r="A215" s="62">
        <v>30200004</v>
      </c>
      <c r="B215" s="126"/>
      <c r="C215" s="28" t="s">
        <v>172</v>
      </c>
      <c r="D215" s="5">
        <v>841</v>
      </c>
      <c r="E215" s="22">
        <v>5</v>
      </c>
      <c r="F215" s="23">
        <f t="shared" si="174"/>
        <v>4205</v>
      </c>
      <c r="G215" s="23">
        <f>+'[2]10'!$L$385</f>
        <v>3828</v>
      </c>
      <c r="H215" s="23">
        <f t="shared" si="186"/>
        <v>31.6</v>
      </c>
      <c r="I215" s="23">
        <f t="shared" si="187"/>
        <v>0</v>
      </c>
      <c r="J215" s="23">
        <f t="shared" si="177"/>
        <v>4236.6000000000004</v>
      </c>
      <c r="K215" s="23">
        <f t="shared" si="178"/>
        <v>0.74588113109568988</v>
      </c>
      <c r="L215" s="23">
        <f t="shared" si="179"/>
        <v>0</v>
      </c>
      <c r="M215" s="10">
        <v>1.2</v>
      </c>
      <c r="N215" s="23">
        <f t="shared" si="188"/>
        <v>50.839199999999998</v>
      </c>
      <c r="O215" s="23">
        <f t="shared" si="189"/>
        <v>0.45411886890431008</v>
      </c>
      <c r="P215" s="23">
        <f t="shared" si="180"/>
        <v>0.47207666525043662</v>
      </c>
      <c r="Q215" s="7">
        <v>1</v>
      </c>
      <c r="R215" s="6">
        <f t="shared" si="181"/>
        <v>4.2366000000000001</v>
      </c>
      <c r="S215" s="5">
        <v>2</v>
      </c>
      <c r="T215" s="5"/>
      <c r="U215" s="5"/>
      <c r="V215" s="5"/>
      <c r="W215" s="5"/>
      <c r="X215" s="5"/>
      <c r="Y215" s="5"/>
      <c r="Z215" s="5"/>
      <c r="AA215" s="5"/>
      <c r="AB215" s="4">
        <v>9.8000000000000007</v>
      </c>
      <c r="AC215" s="4">
        <v>18</v>
      </c>
      <c r="AD215" s="4"/>
      <c r="AE215" s="4"/>
      <c r="AF215" s="4">
        <v>1.8</v>
      </c>
      <c r="AG215" s="4"/>
      <c r="AH215" s="4"/>
      <c r="AI215" s="4"/>
      <c r="AJ215" s="4"/>
      <c r="AK215" s="4"/>
      <c r="AL215" s="4"/>
      <c r="AM215" s="4">
        <v>2</v>
      </c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>
        <f t="shared" si="198"/>
        <v>0.23131756597271394</v>
      </c>
      <c r="BQ215" s="4">
        <f t="shared" si="198"/>
        <v>2413.253164556962</v>
      </c>
      <c r="BR215" s="4" t="str">
        <f t="shared" si="198"/>
        <v/>
      </c>
      <c r="BS215" s="4">
        <f t="shared" si="197"/>
        <v>0</v>
      </c>
      <c r="BT215" s="4">
        <f t="shared" si="197"/>
        <v>3.5405749893782748</v>
      </c>
      <c r="BU215" s="4">
        <f t="shared" si="197"/>
        <v>0</v>
      </c>
      <c r="BV215" s="4">
        <f t="shared" si="197"/>
        <v>0</v>
      </c>
      <c r="BW215" s="4">
        <f t="shared" si="197"/>
        <v>0</v>
      </c>
      <c r="BX215" s="4">
        <f t="shared" si="197"/>
        <v>0</v>
      </c>
      <c r="BY215" s="4">
        <f t="shared" si="197"/>
        <v>0</v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>
        <f t="shared" si="197"/>
        <v>0</v>
      </c>
      <c r="CI215" s="4">
        <f t="shared" si="199"/>
        <v>0</v>
      </c>
      <c r="CJ215" s="4" t="str">
        <f t="shared" si="199"/>
        <v/>
      </c>
      <c r="CK215" s="4" t="str">
        <f t="shared" si="199"/>
        <v/>
      </c>
      <c r="CL215" s="4">
        <f t="shared" si="199"/>
        <v>0</v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>
        <f t="shared" si="199"/>
        <v>0</v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24" t="s">
        <v>179</v>
      </c>
      <c r="C216" s="28" t="s">
        <v>140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25"/>
      <c r="C217" s="28" t="s">
        <v>155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25"/>
      <c r="C218" s="79" t="s">
        <v>132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26"/>
      <c r="C219" s="79" t="s">
        <v>180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24" t="s">
        <v>181</v>
      </c>
      <c r="C220" s="28" t="s">
        <v>131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26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4" t="s">
        <v>182</v>
      </c>
      <c r="C222" s="28" t="s">
        <v>140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45"/>
      <c r="C223" s="28" t="s">
        <v>158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46"/>
      <c r="C224" s="28" t="s">
        <v>174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24" t="s">
        <v>183</v>
      </c>
      <c r="C225" s="39" t="s">
        <v>132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25"/>
      <c r="C226" s="39" t="s">
        <v>140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25"/>
      <c r="C227" s="39" t="s">
        <v>184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26"/>
      <c r="C228" s="39" t="s">
        <v>185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24" t="s">
        <v>186</v>
      </c>
      <c r="C229" s="39" t="s">
        <v>132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25"/>
      <c r="C230" s="39" t="s">
        <v>140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25"/>
      <c r="C231" s="39" t="s">
        <v>184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26"/>
      <c r="C232" s="39" t="s">
        <v>185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77" t="s">
        <v>187</v>
      </c>
      <c r="C233" s="39" t="s">
        <v>188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24" t="s">
        <v>189</v>
      </c>
      <c r="C234" s="79" t="s">
        <v>144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26"/>
      <c r="C235" s="28" t="s">
        <v>131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24" t="s">
        <v>190</v>
      </c>
      <c r="C236" s="28" t="s">
        <v>140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2">
        <v>30400006</v>
      </c>
      <c r="B237" s="125"/>
      <c r="C237" s="28" t="s">
        <v>132</v>
      </c>
      <c r="D237" s="5">
        <v>173</v>
      </c>
      <c r="E237" s="22">
        <v>5.07</v>
      </c>
      <c r="F237" s="23">
        <f t="shared" si="200"/>
        <v>877.11</v>
      </c>
      <c r="G237" s="23">
        <f>+'[2]10'!$L$310</f>
        <v>621.29999999999995</v>
      </c>
      <c r="H237" s="23">
        <f t="shared" si="207"/>
        <v>7.5</v>
      </c>
      <c r="I237" s="23">
        <f t="shared" si="208"/>
        <v>0</v>
      </c>
      <c r="J237" s="23">
        <f t="shared" si="201"/>
        <v>884.61</v>
      </c>
      <c r="K237" s="23">
        <f t="shared" si="202"/>
        <v>0.84783124766846418</v>
      </c>
      <c r="L237" s="23">
        <f t="shared" si="203"/>
        <v>0</v>
      </c>
      <c r="M237" s="10">
        <v>0.3</v>
      </c>
      <c r="N237" s="23">
        <f t="shared" si="209"/>
        <v>2.6538299999999997</v>
      </c>
      <c r="O237" s="23">
        <f t="shared" si="210"/>
        <v>-0.54783124766846414</v>
      </c>
      <c r="P237" s="23">
        <f t="shared" si="204"/>
        <v>0</v>
      </c>
      <c r="Q237" s="7">
        <v>0.1</v>
      </c>
      <c r="R237" s="6">
        <f t="shared" si="205"/>
        <v>8.8461000000000012E-2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>
        <v>7.5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>
        <f t="shared" si="198"/>
        <v>0</v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>
        <f t="shared" si="206"/>
        <v>0</v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26"/>
      <c r="C238" s="28" t="s">
        <v>155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24" t="s">
        <v>191</v>
      </c>
      <c r="C239" s="28" t="s">
        <v>185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25"/>
      <c r="C240" s="28" t="s">
        <v>140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5"/>
      <c r="C241" s="28" t="s">
        <v>155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6"/>
      <c r="C242" s="28" t="s">
        <v>132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4" t="s">
        <v>192</v>
      </c>
      <c r="C243" s="28" t="s">
        <v>185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5"/>
      <c r="C244" s="28" t="s">
        <v>140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25"/>
      <c r="C245" s="28" t="s">
        <v>155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26"/>
      <c r="C246" s="28" t="s">
        <v>132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4" t="s">
        <v>193</v>
      </c>
      <c r="C247" s="28" t="s">
        <v>131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customHeight="1">
      <c r="A248" s="62">
        <v>30100022</v>
      </c>
      <c r="B248" s="125"/>
      <c r="C248" s="28" t="s">
        <v>132</v>
      </c>
      <c r="D248" s="5">
        <v>708</v>
      </c>
      <c r="E248" s="22">
        <v>5.08</v>
      </c>
      <c r="F248" s="23">
        <f t="shared" si="200"/>
        <v>3596.64</v>
      </c>
      <c r="G248" s="23">
        <f>+'[2]10'!$L$221</f>
        <v>3285.333333333333</v>
      </c>
      <c r="H248" s="23">
        <f t="shared" si="207"/>
        <v>6</v>
      </c>
      <c r="I248" s="23">
        <f t="shared" si="208"/>
        <v>15</v>
      </c>
      <c r="J248" s="23">
        <f t="shared" si="201"/>
        <v>3602.64</v>
      </c>
      <c r="K248" s="23">
        <f t="shared" si="202"/>
        <v>0.16654453400839384</v>
      </c>
      <c r="L248" s="23">
        <f t="shared" si="203"/>
        <v>0.45657467532467538</v>
      </c>
      <c r="M248" s="10">
        <v>1</v>
      </c>
      <c r="N248" s="23">
        <f t="shared" si="209"/>
        <v>36.026399999999995</v>
      </c>
      <c r="O248" s="23">
        <f t="shared" si="210"/>
        <v>0.37688079066693075</v>
      </c>
      <c r="P248" s="23">
        <f t="shared" si="204"/>
        <v>0</v>
      </c>
      <c r="Q248" s="7">
        <v>0.1</v>
      </c>
      <c r="R248" s="6">
        <f t="shared" si="205"/>
        <v>0.36026400000000003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>
        <v>6</v>
      </c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>
        <v>15</v>
      </c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>
        <f t="shared" si="213"/>
        <v>0</v>
      </c>
      <c r="BQ248" s="4">
        <f t="shared" si="213"/>
        <v>0</v>
      </c>
      <c r="BR248" s="4">
        <f t="shared" si="213"/>
        <v>1314.1333333333332</v>
      </c>
      <c r="BS248" s="4">
        <f t="shared" si="213"/>
        <v>0</v>
      </c>
      <c r="BT248" s="4">
        <f t="shared" si="213"/>
        <v>0</v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>
        <f t="shared" si="213"/>
        <v>0</v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>
        <f t="shared" si="206"/>
        <v>0</v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5"/>
      <c r="C249" s="28" t="s">
        <v>129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5"/>
      <c r="C250" s="28" t="s">
        <v>159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5"/>
      <c r="C251" s="28" t="s">
        <v>138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5"/>
      <c r="C252" s="28" t="s">
        <v>194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5"/>
      <c r="C253" s="28" t="s">
        <v>155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6"/>
      <c r="C254" s="28" t="s">
        <v>140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4" t="s">
        <v>195</v>
      </c>
      <c r="C255" s="30" t="s">
        <v>158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25"/>
      <c r="C256" s="28" t="s">
        <v>155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25"/>
      <c r="C257" s="30" t="s">
        <v>196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26"/>
      <c r="C258" s="30" t="s">
        <v>138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24" t="s">
        <v>197</v>
      </c>
      <c r="C259" s="30" t="s">
        <v>160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25"/>
      <c r="C260" s="30" t="s">
        <v>198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25"/>
      <c r="C261" s="30" t="s">
        <v>199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26"/>
      <c r="C262" s="30" t="s">
        <v>200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24" t="s">
        <v>201</v>
      </c>
      <c r="C263" s="30" t="s">
        <v>160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25"/>
      <c r="C264" s="30" t="s">
        <v>198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25"/>
      <c r="C265" s="30" t="s">
        <v>199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26"/>
      <c r="C266" s="30" t="s">
        <v>200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2">
        <v>30600009</v>
      </c>
      <c r="B267" s="124" t="s">
        <v>202</v>
      </c>
      <c r="C267" s="30" t="s">
        <v>203</v>
      </c>
      <c r="D267" s="5">
        <v>324</v>
      </c>
      <c r="E267" s="22">
        <v>5.05</v>
      </c>
      <c r="F267" s="23">
        <f t="shared" si="200"/>
        <v>1636.2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1636.2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6.5448000000000004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0.16362000000000002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2">
        <v>30600010</v>
      </c>
      <c r="B268" s="126"/>
      <c r="C268" s="30" t="s">
        <v>175</v>
      </c>
      <c r="D268" s="5">
        <v>85</v>
      </c>
      <c r="E268" s="22">
        <v>5.05</v>
      </c>
      <c r="F268" s="23">
        <f t="shared" si="200"/>
        <v>429.25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429.25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1.7170000000000001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4.2925000000000005E-2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24" t="s">
        <v>204</v>
      </c>
      <c r="C269" s="30" t="s">
        <v>180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25"/>
      <c r="C270" s="30" t="s">
        <v>146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2">
        <v>30400028</v>
      </c>
      <c r="B271" s="126"/>
      <c r="C271" s="30" t="s">
        <v>205</v>
      </c>
      <c r="D271" s="5"/>
      <c r="E271" s="22">
        <v>5.05</v>
      </c>
      <c r="F271" s="23">
        <f t="shared" si="200"/>
        <v>0</v>
      </c>
      <c r="G271" s="44">
        <f>+'[2]10'!$L$314</f>
        <v>4716.9000000000005</v>
      </c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24" t="s">
        <v>206</v>
      </c>
      <c r="C272" s="30" t="s">
        <v>180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customHeight="1">
      <c r="A273" s="62">
        <v>30400003</v>
      </c>
      <c r="B273" s="125"/>
      <c r="C273" s="30" t="s">
        <v>158</v>
      </c>
      <c r="D273" s="5">
        <v>44</v>
      </c>
      <c r="E273" s="22">
        <v>5.03</v>
      </c>
      <c r="F273" s="23">
        <f t="shared" si="200"/>
        <v>221.32000000000002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221.32000000000002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1.7705600000000004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2.2132000000000006E-2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26"/>
      <c r="C274" s="30" t="s">
        <v>205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24" t="s">
        <v>207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25"/>
      <c r="C276" s="30" t="s">
        <v>208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26"/>
      <c r="C277" s="30" t="s">
        <v>137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24" t="s">
        <v>209</v>
      </c>
      <c r="C278" s="30" t="s">
        <v>164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25"/>
      <c r="C279" s="30" t="s">
        <v>138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25"/>
      <c r="C280" s="30" t="s">
        <v>180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26"/>
      <c r="C281" s="30" t="s">
        <v>210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24" t="s">
        <v>211</v>
      </c>
      <c r="C282" s="30" t="s">
        <v>212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25"/>
      <c r="C283" s="30" t="s">
        <v>213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25"/>
      <c r="C284" s="30" t="s">
        <v>147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26"/>
      <c r="C285" s="30" t="s">
        <v>210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24" t="s">
        <v>214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25"/>
      <c r="C287" s="30" t="s">
        <v>208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26"/>
      <c r="C288" s="30" t="s">
        <v>137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24" t="s">
        <v>215</v>
      </c>
      <c r="C289" s="30" t="s">
        <v>158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6"/>
      <c r="C290" s="30" t="s">
        <v>138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4" t="s">
        <v>216</v>
      </c>
      <c r="C291" s="30" t="s">
        <v>137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5"/>
      <c r="C292" s="30" t="s">
        <v>126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5"/>
      <c r="C293" s="30" t="s">
        <v>158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6"/>
      <c r="C294" s="30" t="s">
        <v>217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218</v>
      </c>
      <c r="C295" s="31" t="s">
        <v>219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2">
        <v>30700016</v>
      </c>
      <c r="B296" s="31" t="s">
        <v>220</v>
      </c>
      <c r="C296" s="31" t="s">
        <v>221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2">
        <v>30700014</v>
      </c>
      <c r="B297" s="31" t="s">
        <v>222</v>
      </c>
      <c r="C297" s="31" t="s">
        <v>223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274</v>
      </c>
      <c r="C298" s="31" t="s">
        <v>275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226</v>
      </c>
      <c r="C299" s="31" t="s">
        <v>276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229</v>
      </c>
      <c r="C300" s="31" t="s">
        <v>276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231</v>
      </c>
      <c r="C301" s="31" t="s">
        <v>276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233</v>
      </c>
      <c r="C302" s="31" t="s">
        <v>235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237</v>
      </c>
      <c r="C303" s="31" t="s">
        <v>277</v>
      </c>
      <c r="D303" s="5"/>
      <c r="E303" s="22">
        <v>5.976</v>
      </c>
      <c r="F303" s="23">
        <f t="shared" si="220"/>
        <v>0</v>
      </c>
      <c r="G303" s="23">
        <f>+'[2]10'!$L$223</f>
        <v>1493.8</v>
      </c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240</v>
      </c>
      <c r="C304" s="31" t="s">
        <v>277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8" t="s">
        <v>242</v>
      </c>
      <c r="C305" s="30" t="s">
        <v>244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78" t="s">
        <v>246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5562</v>
      </c>
      <c r="E307" s="44"/>
      <c r="F307" s="45">
        <f>SUM(F159:F306)</f>
        <v>28059.149999999998</v>
      </c>
      <c r="G307" s="45">
        <f t="shared" ref="G307:J307" si="233">SUM(G159:G306)</f>
        <v>31987.976333333332</v>
      </c>
      <c r="H307" s="45">
        <f t="shared" si="233"/>
        <v>135.4</v>
      </c>
      <c r="I307" s="45">
        <f t="shared" si="233"/>
        <v>35</v>
      </c>
      <c r="J307" s="45">
        <f t="shared" si="233"/>
        <v>28194.55</v>
      </c>
      <c r="K307" s="45">
        <f>IF(ISERROR(H307/J307*100),"0",(H307/J307*100))</f>
        <v>0.48023465527912312</v>
      </c>
      <c r="L307" s="45">
        <f>IF(ISERROR(I307/G307*100),"0",(I307/G307*100))</f>
        <v>0.10941611196431944</v>
      </c>
      <c r="M307" s="46">
        <f>IF(ISERROR(N307/J307*100),"",(N307/J307*100))</f>
        <v>0.70577647098464069</v>
      </c>
      <c r="N307" s="45">
        <f>SUM(N159:N306)</f>
        <v>198.9905</v>
      </c>
      <c r="O307" s="45">
        <f>IF(ISERROR(M307-K307-L307),"0",(M307-K307-L307))</f>
        <v>0.11612570374119813</v>
      </c>
      <c r="P307" s="45">
        <f>(S307+T307+U307+V307+W307+X307+Y307+Z307+AA307)/J307*1000</f>
        <v>0.35467847509536415</v>
      </c>
      <c r="Q307" s="47">
        <f>IF(ISERROR(R307/J307*1000),"",(R307/J307*1000))</f>
        <v>0.42284501792012996</v>
      </c>
      <c r="R307" s="45">
        <f>SUM(R159:R306)</f>
        <v>11.921925</v>
      </c>
      <c r="S307" s="45">
        <f t="shared" ref="S307:BO307" si="234">SUM(S159:S306)</f>
        <v>6</v>
      </c>
      <c r="T307" s="45">
        <f t="shared" si="234"/>
        <v>0</v>
      </c>
      <c r="U307" s="45">
        <f t="shared" si="234"/>
        <v>0</v>
      </c>
      <c r="V307" s="45">
        <f t="shared" si="234"/>
        <v>1</v>
      </c>
      <c r="W307" s="45">
        <f t="shared" si="234"/>
        <v>2</v>
      </c>
      <c r="X307" s="45">
        <f t="shared" si="234"/>
        <v>1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14.9</v>
      </c>
      <c r="AC307" s="45">
        <f t="shared" si="234"/>
        <v>51.5</v>
      </c>
      <c r="AD307" s="45">
        <f t="shared" si="234"/>
        <v>13.5</v>
      </c>
      <c r="AE307" s="45">
        <f t="shared" si="234"/>
        <v>0</v>
      </c>
      <c r="AF307" s="45">
        <f t="shared" si="234"/>
        <v>32.4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2.2999999999999998</v>
      </c>
      <c r="AK307" s="45">
        <f t="shared" si="234"/>
        <v>0</v>
      </c>
      <c r="AL307" s="45">
        <f t="shared" si="234"/>
        <v>0</v>
      </c>
      <c r="AM307" s="45">
        <f t="shared" si="234"/>
        <v>20.8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14</v>
      </c>
      <c r="BC307" s="45">
        <f t="shared" si="234"/>
        <v>0</v>
      </c>
      <c r="BD307" s="45">
        <f t="shared" si="234"/>
        <v>18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3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5.2847092789209266E-2</v>
      </c>
      <c r="BQ307" s="48">
        <f>IF(ISERROR(AC307/$J$307*100),"",(AC307/$J$307*100))</f>
        <v>0.18265941467411256</v>
      </c>
      <c r="BR307" s="48">
        <f>IF(ISERROR(AD307/$J$307*100),"",(AD307/$J$307*100))</f>
        <v>4.788159413787417E-2</v>
      </c>
      <c r="BS307" s="48">
        <f t="shared" ref="BS307:DC307" si="235">IF(ISERROR(AE307/$J$307*100),"",(AE307/$J$307*100))</f>
        <v>0</v>
      </c>
      <c r="BT307" s="48">
        <f t="shared" si="235"/>
        <v>0.11491582593089798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8.1576049271933765E-3</v>
      </c>
      <c r="BY307" s="48">
        <f t="shared" si="235"/>
        <v>0</v>
      </c>
      <c r="BZ307" s="48">
        <f t="shared" si="235"/>
        <v>0</v>
      </c>
      <c r="CA307" s="48">
        <f t="shared" si="235"/>
        <v>7.3773122819835751E-2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4.9654986513350985E-2</v>
      </c>
      <c r="CQ307" s="48">
        <f t="shared" si="235"/>
        <v>0</v>
      </c>
      <c r="CR307" s="48">
        <f t="shared" si="235"/>
        <v>6.3842125517165546E-2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1.0640354252860926E-2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2017-01-11T03:23:51Z</dcterms:modified>
</cp:coreProperties>
</file>