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I307"/>
  <c r="AH307"/>
  <c r="AG307"/>
  <c r="AF307"/>
  <c r="AE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D297"/>
  <c r="F297" s="1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D296"/>
  <c r="F296" s="1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D295"/>
  <c r="F295" s="1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G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Q250"/>
  <c r="CP250"/>
  <c r="CO250"/>
  <c r="CN250"/>
  <c r="CM250"/>
  <c r="CL250"/>
  <c r="CK250"/>
  <c r="CI250"/>
  <c r="CH250"/>
  <c r="CG250"/>
  <c r="CF250"/>
  <c r="CE250"/>
  <c r="CD250"/>
  <c r="CC250"/>
  <c r="CB250"/>
  <c r="CA250"/>
  <c r="BZ250"/>
  <c r="BY250"/>
  <c r="BW250"/>
  <c r="BS250"/>
  <c r="BD250"/>
  <c r="CR250" s="1"/>
  <c r="AD250"/>
  <c r="AD307" s="1"/>
  <c r="I250"/>
  <c r="L250" s="1"/>
  <c r="H250"/>
  <c r="G250"/>
  <c r="D250"/>
  <c r="F250" s="1"/>
  <c r="J250" s="1"/>
  <c r="DC249"/>
  <c r="DB249"/>
  <c r="DA249"/>
  <c r="CZ249"/>
  <c r="CY249"/>
  <c r="CX249"/>
  <c r="CW249"/>
  <c r="CV249"/>
  <c r="CU249"/>
  <c r="CT249"/>
  <c r="CS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BD249"/>
  <c r="BD307" s="1"/>
  <c r="I249"/>
  <c r="L249" s="1"/>
  <c r="BR249" s="1"/>
  <c r="H249"/>
  <c r="G249"/>
  <c r="D249"/>
  <c r="F249" s="1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BC244"/>
  <c r="BC307" s="1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D238"/>
  <c r="F238" s="1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H234"/>
  <c r="CG234"/>
  <c r="CF234"/>
  <c r="CE234"/>
  <c r="CD234"/>
  <c r="CC234"/>
  <c r="CB234"/>
  <c r="CA234"/>
  <c r="BZ234"/>
  <c r="BY234"/>
  <c r="BW234"/>
  <c r="BS234"/>
  <c r="AC234"/>
  <c r="CI234" s="1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D218"/>
  <c r="F218" s="1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G217"/>
  <c r="D217"/>
  <c r="F217" s="1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O202"/>
  <c r="CN202"/>
  <c r="CM202"/>
  <c r="CL202"/>
  <c r="CK202"/>
  <c r="CJ202"/>
  <c r="CH202"/>
  <c r="CG202"/>
  <c r="CF202"/>
  <c r="CE202"/>
  <c r="CD202"/>
  <c r="CC202"/>
  <c r="CB202"/>
  <c r="CA202"/>
  <c r="BZ202"/>
  <c r="BY202"/>
  <c r="BW202"/>
  <c r="BS202"/>
  <c r="AJ202"/>
  <c r="AJ307" s="1"/>
  <c r="AC202"/>
  <c r="CI202" s="1"/>
  <c r="I202"/>
  <c r="L202" s="1"/>
  <c r="BR202" s="1"/>
  <c r="H202"/>
  <c r="G202"/>
  <c r="D202"/>
  <c r="F202" s="1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G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G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G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G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G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G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H163"/>
  <c r="CG163"/>
  <c r="CF163"/>
  <c r="CE163"/>
  <c r="CD163"/>
  <c r="CC163"/>
  <c r="CB163"/>
  <c r="CA163"/>
  <c r="BZ163"/>
  <c r="BY163"/>
  <c r="BW163"/>
  <c r="BS163"/>
  <c r="AC163"/>
  <c r="AC307" s="1"/>
  <c r="I163"/>
  <c r="L163" s="1"/>
  <c r="BR163" s="1"/>
  <c r="H163"/>
  <c r="G163"/>
  <c r="G307" s="1"/>
  <c r="D163"/>
  <c r="D307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D142"/>
  <c r="DH142" s="1"/>
  <c r="DJ142" s="1"/>
  <c r="DN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D141"/>
  <c r="DH141" s="1"/>
  <c r="DJ141" s="1"/>
  <c r="DN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D140"/>
  <c r="DH140" s="1"/>
  <c r="DJ140" s="1"/>
  <c r="DN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D91"/>
  <c r="DH91" s="1"/>
  <c r="DJ91" s="1"/>
  <c r="DN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D83"/>
  <c r="DH83" s="1"/>
  <c r="DJ83" s="1"/>
  <c r="DN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F79"/>
  <c r="EE79"/>
  <c r="ED79"/>
  <c r="EC79"/>
  <c r="EB79"/>
  <c r="EA79"/>
  <c r="DZ79"/>
  <c r="DY79"/>
  <c r="DX79"/>
  <c r="DW79"/>
  <c r="DM79"/>
  <c r="DH79"/>
  <c r="DJ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H79"/>
  <c r="CG79"/>
  <c r="CF79"/>
  <c r="CE79"/>
  <c r="CD79"/>
  <c r="CC79"/>
  <c r="CB79"/>
  <c r="CA79"/>
  <c r="BZ79"/>
  <c r="BY79"/>
  <c r="BW79"/>
  <c r="BS79"/>
  <c r="AC79"/>
  <c r="AC152" s="1"/>
  <c r="I79"/>
  <c r="L79" s="1"/>
  <c r="BR79" s="1"/>
  <c r="H79"/>
  <c r="G79"/>
  <c r="DK79" s="1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G63"/>
  <c r="DK63" s="1"/>
  <c r="D63"/>
  <c r="DH63" s="1"/>
  <c r="DJ63" s="1"/>
  <c r="DN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G62"/>
  <c r="DK62" s="1"/>
  <c r="D62"/>
  <c r="D15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G55"/>
  <c r="DK55" s="1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G49"/>
  <c r="DK49" s="1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G47"/>
  <c r="DK47" s="1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G45"/>
  <c r="DK45" s="1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DK18" s="1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G12"/>
  <c r="DK12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DK11" s="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G152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GC79"/>
  <c r="GD79"/>
  <c r="GE79"/>
  <c r="GF79"/>
  <c r="GG79"/>
  <c r="GH79"/>
  <c r="GI79"/>
  <c r="GJ79"/>
  <c r="GK79"/>
  <c r="GL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FT8"/>
  <c r="FU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P11"/>
  <c r="FT11"/>
  <c r="FU11"/>
  <c r="FV11"/>
  <c r="FX11"/>
  <c r="FZ11"/>
  <c r="GB11"/>
  <c r="K12"/>
  <c r="DO12"/>
  <c r="DP12"/>
  <c r="FT12"/>
  <c r="FU12"/>
  <c r="FV12"/>
  <c r="FX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P18"/>
  <c r="FT18"/>
  <c r="FU18"/>
  <c r="FV18"/>
  <c r="FX18"/>
  <c r="FZ18"/>
  <c r="GB18"/>
  <c r="K19"/>
  <c r="DO19"/>
  <c r="DP19"/>
  <c r="FT19"/>
  <c r="FU19"/>
  <c r="FV19"/>
  <c r="FX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P44"/>
  <c r="FT44"/>
  <c r="FU44"/>
  <c r="FV44"/>
  <c r="FX44"/>
  <c r="FZ44"/>
  <c r="GB44"/>
  <c r="K45"/>
  <c r="DO45"/>
  <c r="DP45"/>
  <c r="FT45"/>
  <c r="FU45"/>
  <c r="FV45"/>
  <c r="FX45"/>
  <c r="FZ45"/>
  <c r="GB45"/>
  <c r="K46"/>
  <c r="DO46"/>
  <c r="DS46" s="1"/>
  <c r="FT46"/>
  <c r="FU46"/>
  <c r="FV46"/>
  <c r="FX46"/>
  <c r="FY46"/>
  <c r="FZ46"/>
  <c r="GB46"/>
  <c r="K47"/>
  <c r="DO47"/>
  <c r="DP47"/>
  <c r="FT47"/>
  <c r="FU47"/>
  <c r="FV47"/>
  <c r="FX47"/>
  <c r="FZ47"/>
  <c r="GB47"/>
  <c r="K48"/>
  <c r="DO48"/>
  <c r="DS48" s="1"/>
  <c r="FT48"/>
  <c r="FU48"/>
  <c r="FV48"/>
  <c r="FX48"/>
  <c r="FY48"/>
  <c r="FZ48"/>
  <c r="GB48"/>
  <c r="K49"/>
  <c r="DO49"/>
  <c r="DP49"/>
  <c r="FT49"/>
  <c r="FU49"/>
  <c r="FV49"/>
  <c r="FX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P53"/>
  <c r="FT53"/>
  <c r="FU53"/>
  <c r="FV53"/>
  <c r="FX53"/>
  <c r="FZ53"/>
  <c r="GB53"/>
  <c r="K54"/>
  <c r="DO54"/>
  <c r="DS54" s="1"/>
  <c r="FT54"/>
  <c r="FU54"/>
  <c r="FV54"/>
  <c r="FX54"/>
  <c r="FY54"/>
  <c r="FZ54"/>
  <c r="GB54"/>
  <c r="K55"/>
  <c r="DO55"/>
  <c r="DP55"/>
  <c r="FT55"/>
  <c r="FU55"/>
  <c r="FV55"/>
  <c r="FX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DP62"/>
  <c r="FV62"/>
  <c r="DO63"/>
  <c r="DP63"/>
  <c r="FT63"/>
  <c r="FU63"/>
  <c r="FV63"/>
  <c r="FX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DX156"/>
  <c r="DW153"/>
  <c r="EE161"/>
  <c r="EE158"/>
  <c r="EF158" s="1"/>
  <c r="EE159"/>
  <c r="EF159" s="1"/>
  <c r="EE160"/>
  <c r="EF160" s="1"/>
  <c r="GE152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8"/>
  <c r="DP8" s="1"/>
  <c r="FV8" s="1"/>
  <c r="F62"/>
  <c r="J62" s="1"/>
  <c r="DH62"/>
  <c r="DJ62" s="1"/>
  <c r="DN62" s="1"/>
  <c r="F63"/>
  <c r="J63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O79" s="1"/>
  <c r="BU79" s="1"/>
  <c r="DP79"/>
  <c r="FV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S90" s="1"/>
  <c r="FT90"/>
  <c r="FU90"/>
  <c r="FV90"/>
  <c r="FX90"/>
  <c r="FY90"/>
  <c r="FZ90"/>
  <c r="GB90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DV140"/>
  <c r="DT140"/>
  <c r="DR140"/>
  <c r="DV141"/>
  <c r="DT141"/>
  <c r="DR14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Q79"/>
  <c r="CI79"/>
  <c r="EG79"/>
  <c r="F83"/>
  <c r="J83" s="1"/>
  <c r="F91"/>
  <c r="J91" s="1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DO140"/>
  <c r="DS140" s="1"/>
  <c r="FT140"/>
  <c r="FU140"/>
  <c r="FV140"/>
  <c r="FX140"/>
  <c r="FY140"/>
  <c r="FZ140"/>
  <c r="GB140"/>
  <c r="DO141"/>
  <c r="DS141" s="1"/>
  <c r="FT141"/>
  <c r="FU141"/>
  <c r="FV141"/>
  <c r="FX141"/>
  <c r="FY141"/>
  <c r="FZ141"/>
  <c r="GB141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0"/>
  <c r="J140" s="1"/>
  <c r="F141"/>
  <c r="J141" s="1"/>
  <c r="F142"/>
  <c r="J142" s="1"/>
  <c r="J159"/>
  <c r="K159"/>
  <c r="L159"/>
  <c r="BR159" s="1"/>
  <c r="F163"/>
  <c r="J163" s="1"/>
  <c r="CI163"/>
  <c r="K191"/>
  <c r="K192"/>
  <c r="K193"/>
  <c r="K194"/>
  <c r="K195"/>
  <c r="K196"/>
  <c r="K197"/>
  <c r="K198"/>
  <c r="K199"/>
  <c r="K200"/>
  <c r="K201"/>
  <c r="K202"/>
  <c r="O202" s="1"/>
  <c r="BU202" s="1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O234" s="1"/>
  <c r="BU234" s="1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Q202"/>
  <c r="BX202"/>
  <c r="CP202"/>
  <c r="BQ234"/>
  <c r="CQ244"/>
  <c r="CR249"/>
  <c r="BR250"/>
  <c r="CJ250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P163"/>
  <c r="R163"/>
  <c r="BX163" s="1"/>
  <c r="P163"/>
  <c r="BV163" s="1"/>
  <c r="N163"/>
  <c r="BT163" s="1"/>
  <c r="BQ159"/>
  <c r="O159"/>
  <c r="BU159" s="1"/>
  <c r="J307"/>
  <c r="BP159"/>
  <c r="R159"/>
  <c r="P159"/>
  <c r="BV159" s="1"/>
  <c r="N159"/>
  <c r="BP142"/>
  <c r="R142"/>
  <c r="BX142" s="1"/>
  <c r="P142"/>
  <c r="BV142" s="1"/>
  <c r="N142"/>
  <c r="BT142" s="1"/>
  <c r="BP141"/>
  <c r="R141"/>
  <c r="BX141" s="1"/>
  <c r="P141"/>
  <c r="BV141" s="1"/>
  <c r="N141"/>
  <c r="BT141" s="1"/>
  <c r="BP140"/>
  <c r="R140"/>
  <c r="BX140" s="1"/>
  <c r="P140"/>
  <c r="BV140" s="1"/>
  <c r="N140"/>
  <c r="BT140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91"/>
  <c r="R91"/>
  <c r="BX91" s="1"/>
  <c r="P91"/>
  <c r="BV91" s="1"/>
  <c r="N91"/>
  <c r="BT91" s="1"/>
  <c r="BP83"/>
  <c r="R83"/>
  <c r="BX83" s="1"/>
  <c r="P83"/>
  <c r="BV83" s="1"/>
  <c r="N83"/>
  <c r="BT83" s="1"/>
  <c r="DL79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P63"/>
  <c r="R63"/>
  <c r="BX63" s="1"/>
  <c r="P63"/>
  <c r="BV63" s="1"/>
  <c r="N63"/>
  <c r="BT63" s="1"/>
  <c r="DV62"/>
  <c r="GB62" s="1"/>
  <c r="DT62"/>
  <c r="FZ62" s="1"/>
  <c r="DR62"/>
  <c r="FX62" s="1"/>
  <c r="BP62"/>
  <c r="R62"/>
  <c r="BX62" s="1"/>
  <c r="P62"/>
  <c r="BV62" s="1"/>
  <c r="N62"/>
  <c r="BT62" s="1"/>
  <c r="DJ152"/>
  <c r="DN4"/>
  <c r="BQ4"/>
  <c r="O4"/>
  <c r="BU4" s="1"/>
  <c r="J152"/>
  <c r="BP4"/>
  <c r="R4"/>
  <c r="P4"/>
  <c r="BV4" s="1"/>
  <c r="N4"/>
  <c r="DX161"/>
  <c r="DY161" s="1"/>
  <c r="DX160"/>
  <c r="DY16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307"/>
  <c r="K163"/>
  <c r="K142"/>
  <c r="K141"/>
  <c r="K140"/>
  <c r="DS99"/>
  <c r="FY99" s="1"/>
  <c r="DS98"/>
  <c r="FY98" s="1"/>
  <c r="DS95"/>
  <c r="FY95" s="1"/>
  <c r="DS94"/>
  <c r="FY94" s="1"/>
  <c r="DS91"/>
  <c r="FY91" s="1"/>
  <c r="K91"/>
  <c r="DS89"/>
  <c r="FY89" s="1"/>
  <c r="K83"/>
  <c r="GM79"/>
  <c r="EG152"/>
  <c r="DK152"/>
  <c r="DP152" s="1"/>
  <c r="FV152" s="1"/>
  <c r="DH152"/>
  <c r="F152"/>
  <c r="DY156"/>
  <c r="DS63"/>
  <c r="FY63" s="1"/>
  <c r="K63"/>
  <c r="FT62"/>
  <c r="DO62"/>
  <c r="K62"/>
  <c r="DS56"/>
  <c r="FY56" s="1"/>
  <c r="DS55"/>
  <c r="FY55" s="1"/>
  <c r="DS53"/>
  <c r="FY53" s="1"/>
  <c r="DS52"/>
  <c r="FY52" s="1"/>
  <c r="DS49"/>
  <c r="FY49" s="1"/>
  <c r="DS47"/>
  <c r="FY47" s="1"/>
  <c r="DS45"/>
  <c r="FY45" s="1"/>
  <c r="DS44"/>
  <c r="FY44" s="1"/>
  <c r="DS27"/>
  <c r="FY27" s="1"/>
  <c r="DS26"/>
  <c r="FY26" s="1"/>
  <c r="DS19"/>
  <c r="FY19" s="1"/>
  <c r="DS18"/>
  <c r="FY18" s="1"/>
  <c r="DS12"/>
  <c r="FY12" s="1"/>
  <c r="DS11"/>
  <c r="FY11" s="1"/>
  <c r="DS8"/>
  <c r="FY8" s="1"/>
  <c r="BQ62" l="1"/>
  <c r="O62"/>
  <c r="BU62" s="1"/>
  <c r="DS62"/>
  <c r="FY62" s="1"/>
  <c r="FU62"/>
  <c r="BQ63"/>
  <c r="O63"/>
  <c r="BU63" s="1"/>
  <c r="EE157"/>
  <c r="GM152"/>
  <c r="BQ83"/>
  <c r="O83"/>
  <c r="BU83" s="1"/>
  <c r="BQ91"/>
  <c r="O91"/>
  <c r="BU91" s="1"/>
  <c r="BQ140"/>
  <c r="O140"/>
  <c r="BU140" s="1"/>
  <c r="BQ141"/>
  <c r="O141"/>
  <c r="BU141" s="1"/>
  <c r="BQ142"/>
  <c r="O142"/>
  <c r="BU142" s="1"/>
  <c r="O163"/>
  <c r="BU163" s="1"/>
  <c r="BQ163"/>
  <c r="N152"/>
  <c r="M152" s="1"/>
  <c r="BT4"/>
  <c r="R152"/>
  <c r="Q152" s="1"/>
  <c r="BX4"/>
  <c r="P152"/>
  <c r="K152"/>
  <c r="BQ152"/>
  <c r="BP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L152"/>
  <c r="DN79"/>
  <c r="N307"/>
  <c r="M307" s="1"/>
  <c r="BT159"/>
  <c r="R307"/>
  <c r="Q307" s="1"/>
  <c r="BX159"/>
  <c r="P307"/>
  <c r="K307"/>
  <c r="BQ307"/>
  <c r="BX307"/>
  <c r="CQ307"/>
  <c r="CR307"/>
  <c r="BR307"/>
  <c r="BP307"/>
  <c r="BS307"/>
  <c r="BT307"/>
  <c r="BU307"/>
  <c r="BV307"/>
  <c r="BW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S307"/>
  <c r="CT307"/>
  <c r="CU307"/>
  <c r="CV307"/>
  <c r="CW307"/>
  <c r="CX307"/>
  <c r="CY307"/>
  <c r="CZ307"/>
  <c r="DA307"/>
  <c r="DB307"/>
  <c r="DC307"/>
  <c r="DV79" l="1"/>
  <c r="GB79" s="1"/>
  <c r="DT79"/>
  <c r="FZ79" s="1"/>
  <c r="DR79"/>
  <c r="FX79" s="1"/>
  <c r="FT79"/>
  <c r="EE163"/>
  <c r="EE162"/>
  <c r="DS4"/>
  <c r="FY4" s="1"/>
  <c r="FU4"/>
  <c r="DR152"/>
  <c r="FX4"/>
  <c r="DV152"/>
  <c r="GB4"/>
  <c r="O307"/>
  <c r="DO79"/>
  <c r="DN152"/>
  <c r="O152"/>
  <c r="C7" i="86"/>
  <c r="C8" s="1"/>
  <c r="B7"/>
  <c r="B8" s="1"/>
  <c r="ED163" i="87" l="1"/>
  <c r="ED162"/>
  <c r="ED161"/>
  <c r="EF161" s="1"/>
  <c r="ED157"/>
  <c r="EF157" s="1"/>
  <c r="DT152"/>
  <c r="FZ152" s="1"/>
  <c r="FT152"/>
  <c r="DS79"/>
  <c r="FY79" s="1"/>
  <c r="FU79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<sst xmlns="http://schemas.openxmlformats.org/spreadsheetml/2006/main" count="1052" uniqueCount="310">
  <si>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</si>
  <si>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</si>
  <si>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</si>
  <si>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</si>
  <si>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</si>
  <si>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</si>
  <si>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</si>
  <si>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</si>
  <si>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</si>
  <si>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</si>
  <si>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</si>
  <si>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</si>
  <si>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</si>
  <si>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</si>
  <si>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</si>
  <si>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</si>
  <si>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</si>
  <si>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</si>
  <si>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</si>
  <si>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</si>
  <si>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</si>
  <si>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</si>
  <si>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</si>
  <si>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</si>
  <si>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</si>
  <si>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</si>
  <si>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</si>
  <si>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</si>
  <si>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</si>
  <si>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</si>
  <si>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</si>
  <si>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</si>
  <si>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</si>
  <si>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</si>
  <si>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</si>
  <si>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</si>
  <si>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</si>
  <si>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</si>
  <si>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</si>
  <si>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</si>
  <si>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</si>
  <si>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</si>
  <si>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</si>
  <si>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</si>
  <si>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</si>
  <si>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</si>
  <si>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</si>
  <si>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</si>
  <si>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</si>
  <si>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</si>
  <si>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</si>
  <si>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</si>
  <si>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</si>
  <si>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</si>
  <si>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</si>
  <si>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</si>
  <si>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28g拉丝水蜜桃</t>
    <phoneticPr fontId="1" type="noConversion"/>
  </si>
  <si>
    <t>气泡</t>
    <phoneticPr fontId="1" type="noConversion"/>
  </si>
  <si>
    <t>气泡、偏膜</t>
    <phoneticPr fontId="1" type="noConversion"/>
  </si>
  <si>
    <t>28g拉丝香蕉</t>
    <phoneticPr fontId="1" type="noConversion"/>
  </si>
  <si>
    <t>气泡、偏膜、日期不良</t>
    <phoneticPr fontId="1" type="noConversion"/>
  </si>
  <si>
    <t>36g层层哈密瓜</t>
    <phoneticPr fontId="1" type="noConversion"/>
  </si>
  <si>
    <t>混料、气泡、杂物</t>
    <phoneticPr fontId="1" type="noConversion"/>
  </si>
  <si>
    <t>60g果味荔枝</t>
    <phoneticPr fontId="1" type="noConversion"/>
  </si>
  <si>
    <t>气泡、杂物</t>
    <phoneticPr fontId="1" type="noConversion"/>
  </si>
  <si>
    <t>30g果冻条香芋</t>
    <phoneticPr fontId="1" type="noConversion"/>
  </si>
  <si>
    <t>偏膜</t>
    <phoneticPr fontId="1" type="noConversion"/>
  </si>
  <si>
    <t>长短不一、烂糖</t>
    <phoneticPr fontId="1" type="noConversion"/>
  </si>
  <si>
    <t>30g果冻条哈密瓜</t>
    <phoneticPr fontId="1" type="noConversion"/>
  </si>
  <si>
    <t>烂糖</t>
    <phoneticPr fontId="1" type="noConversion"/>
  </si>
  <si>
    <t>30g果冻条香橙</t>
    <phoneticPr fontId="1" type="noConversion"/>
  </si>
  <si>
    <t>B</t>
    <phoneticPr fontId="1" type="noConversion"/>
  </si>
  <si>
    <t>36g层层红毛丹</t>
    <phoneticPr fontId="1" type="noConversion"/>
  </si>
  <si>
    <t>翻料、气泡</t>
    <phoneticPr fontId="1" type="noConversion"/>
  </si>
  <si>
    <t>翻料</t>
    <phoneticPr fontId="1" type="noConversion"/>
  </si>
  <si>
    <t>45g果肉香橙</t>
    <phoneticPr fontId="1" type="noConversion"/>
  </si>
  <si>
    <t>气泡、挂杯</t>
    <phoneticPr fontId="1" type="noConversion"/>
  </si>
  <si>
    <t>60g果味黄桃</t>
    <phoneticPr fontId="1" type="noConversion"/>
  </si>
  <si>
    <t>气泡、杂物</t>
    <phoneticPr fontId="1" type="noConversion"/>
  </si>
  <si>
    <t>80g情人香橙</t>
    <phoneticPr fontId="1" type="noConversion"/>
  </si>
  <si>
    <t>翻料、气泡、挂杯</t>
    <phoneticPr fontId="1" type="noConversion"/>
  </si>
  <si>
    <t>95g果肉黄桃</t>
    <phoneticPr fontId="1" type="noConversion"/>
  </si>
  <si>
    <t>杂物、气泡、挂杯</t>
    <phoneticPr fontId="1" type="noConversion"/>
  </si>
  <si>
    <t>125g果肉杂果</t>
    <phoneticPr fontId="1" type="noConversion"/>
  </si>
  <si>
    <t>挂杯、气泡、刮伤膜</t>
    <phoneticPr fontId="1" type="noConversion"/>
  </si>
  <si>
    <t>60g吸吸香橙</t>
    <phoneticPr fontId="1" type="noConversion"/>
  </si>
  <si>
    <t>净含量不足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</si>
  <si>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</si>
  <si>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</si>
  <si>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</si>
  <si>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</si>
  <si>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</si>
  <si>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</si>
  <si>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</si>
  <si>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</si>
  <si>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</si>
  <si>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</si>
  <si>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</si>
  <si>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</si>
  <si>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</si>
  <si>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</si>
  <si>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</si>
  <si>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</si>
  <si>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</si>
  <si>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</si>
  <si>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</si>
  <si>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</si>
  <si>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</si>
  <si>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</si>
  <si>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</si>
  <si>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</si>
  <si>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</si>
  <si>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</si>
  <si>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</si>
  <si>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</si>
  <si>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</si>
  <si>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</si>
  <si>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</si>
  <si>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</si>
  <si>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</si>
  <si>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</si>
  <si>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</si>
  <si>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</si>
  <si>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</si>
  <si>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</si>
  <si>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</si>
  <si>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</si>
  <si>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</si>
  <si>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</si>
  <si>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</si>
  <si>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</si>
  <si>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</si>
  <si>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</si>
  <si>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</si>
  <si>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</si>
  <si>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</si>
  <si>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</si>
  <si>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</si>
  <si>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</si>
  <si>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</si>
  <si>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</si>
  <si>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</si>
  <si>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</si>
  <si>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</si>
  <si>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</si>
  <si>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</si>
  <si>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</si>
  <si>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</si>
  <si>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</si>
  <si>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</si>
  <si>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</si>
  <si>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</si>
  <si>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</si>
  <si>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</si>
  <si>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</si>
  <si>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</si>
  <si>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</si>
  <si>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</si>
  <si>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</si>
  <si>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</si>
  <si>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</si>
  <si>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</si>
  <si>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</si>
  <si>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</si>
  <si>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</si>
  <si>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</si>
  <si>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</si>
  <si>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</si>
  <si>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</si>
  <si>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</si>
  <si>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</si>
  <si>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</si>
  <si>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</si>
  <si>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</si>
  <si>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</si>
  <si>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</si>
  <si>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</si>
  <si>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</si>
  <si>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</si>
  <si>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</si>
  <si>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</si>
  <si>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</si>
  <si>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</si>
  <si>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</si>
  <si>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</si>
  <si>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</si>
  <si>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</si>
  <si>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</si>
  <si>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</si>
  <si>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</si>
  <si>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</si>
  <si>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</si>
  <si>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</si>
  <si>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</si>
  <si>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</si>
  <si>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</si>
  <si>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</si>
  <si>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</si>
  <si>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</si>
  <si>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</si>
  <si>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</si>
  <si>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</si>
  <si>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</si>
  <si>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</si>
  <si>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</si>
  <si>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</si>
  <si>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</si>
  <si>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</si>
  <si>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</si>
  <si>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</si>
  <si>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</si>
  <si>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</si>
  <si>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</si>
  <si>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</si>
  <si>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</si>
  <si>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</si>
  <si>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</si>
  <si>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</si>
  <si>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</si>
  <si>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</si>
  <si>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</si>
  <si>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</si>
  <si>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</si>
  <si>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</si>
  <si>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</si>
  <si>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</si>
  <si>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</si>
  <si>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</si>
  <si>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</si>
  <si>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</si>
  <si>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</si>
  <si>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</si>
  <si>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</si>
  <si>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</si>
  <si>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</si>
  <si>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</si>
  <si>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</si>
  <si>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</si>
  <si>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</si>
  <si>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</si>
  <si>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</si>
  <si>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</si>
  <si>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</si>
  <si>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</si>
  <si>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</si>
  <si>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</si>
  <si>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</si>
  <si>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</si>
  <si>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</si>
  <si>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</si>
  <si>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</si>
  <si>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</si>
  <si>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</si>
  <si>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</si>
  <si>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</si>
  <si>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</si>
  <si>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</si>
  <si>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</si>
  <si>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</si>
  <si>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</si>
  <si>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</si>
  <si>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</si>
  <si>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</si>
  <si>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</si>
  <si>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</si>
  <si>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</si>
  <si>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</si>
  <si>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</si>
  <si>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</si>
  <si>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</si>
  <si>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</si>
  <si>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</si>
  <si>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</si>
  <si>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</si>
  <si>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</si>
  <si>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</si>
  <si>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</si>
  <si>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</si>
  <si>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</si>
  <si>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</si>
  <si>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</si>
  <si>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</si>
  <si>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</si>
  <si>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</si>
  <si>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</si>
  <si>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</si>
  <si>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</si>
  <si>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</si>
  <si>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</si>
  <si>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</si>
  <si>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</si>
  <si>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</si>
  <si>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</si>
  <si>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</si>
  <si>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</si>
  <si>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</si>
  <si>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</si>
  <si>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</si>
  <si>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</si>
  <si>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</si>
  <si>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</si>
  <si>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</si>
  <si>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</si>
  <si>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</si>
  <si>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</si>
  <si>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</si>
  <si>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</si>
  <si>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</si>
  <si>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60*(6*15g)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</si>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</sst>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4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52">
          <cell r="J152">
            <v>69804.160000000003</v>
          </cell>
          <cell r="K152">
            <v>0.25252076667063977</v>
          </cell>
          <cell r="L152">
            <v>0.15535733025765641</v>
          </cell>
          <cell r="M152">
            <v>0.51954632789793631</v>
          </cell>
          <cell r="P152">
            <v>0.30084166903519788</v>
          </cell>
          <cell r="Q152">
            <v>0.34364040051481171</v>
          </cell>
        </row>
        <row r="307">
          <cell r="J307">
            <v>60489.500000000015</v>
          </cell>
          <cell r="K307">
            <v>0.30798733664520284</v>
          </cell>
          <cell r="L307">
            <v>0.12776901105857541</v>
          </cell>
          <cell r="M307">
            <v>0.49378991395200811</v>
          </cell>
          <cell r="P307">
            <v>0.19838153729159599</v>
          </cell>
          <cell r="Q307">
            <v>0.29891392721050752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L6">
            <v>1668.48</v>
          </cell>
        </row>
        <row r="8">
          <cell r="L8">
            <v>1900.8000000000002</v>
          </cell>
        </row>
        <row r="11">
          <cell r="L11">
            <v>256.66666666666663</v>
          </cell>
        </row>
        <row r="31">
          <cell r="L31">
            <v>2404.64</v>
          </cell>
        </row>
        <row r="32">
          <cell r="L32">
            <v>925.68</v>
          </cell>
        </row>
        <row r="39">
          <cell r="L39">
            <v>2644</v>
          </cell>
        </row>
        <row r="40">
          <cell r="L40">
            <v>3014.16</v>
          </cell>
        </row>
        <row r="43">
          <cell r="L43">
            <v>2935.44</v>
          </cell>
        </row>
        <row r="63">
          <cell r="L63">
            <v>5938.1280000000006</v>
          </cell>
        </row>
        <row r="82">
          <cell r="L82">
            <v>4091.81</v>
          </cell>
        </row>
        <row r="115">
          <cell r="L115">
            <v>4401.1916666666675</v>
          </cell>
        </row>
        <row r="138">
          <cell r="L138">
            <v>3915.0299999999997</v>
          </cell>
        </row>
        <row r="193">
          <cell r="L193">
            <v>3618.4500000000003</v>
          </cell>
        </row>
        <row r="218">
          <cell r="L218">
            <v>2053.3333333333335</v>
          </cell>
        </row>
        <row r="220">
          <cell r="L220">
            <v>2207.3333333333335</v>
          </cell>
        </row>
        <row r="235">
          <cell r="L235">
            <v>4931.2400000000007</v>
          </cell>
        </row>
        <row r="240">
          <cell r="L240">
            <v>255.35999999999999</v>
          </cell>
        </row>
        <row r="248">
          <cell r="L248">
            <v>3172.7999999999997</v>
          </cell>
        </row>
        <row r="271">
          <cell r="L271">
            <v>412.37</v>
          </cell>
        </row>
        <row r="272">
          <cell r="L272">
            <v>5019.1319999999996</v>
          </cell>
        </row>
        <row r="288">
          <cell r="L288">
            <v>3222.24</v>
          </cell>
        </row>
        <row r="291">
          <cell r="L291">
            <v>822.75</v>
          </cell>
        </row>
        <row r="321">
          <cell r="L321">
            <v>2758.21</v>
          </cell>
        </row>
        <row r="324">
          <cell r="L324">
            <v>48.013000000000005</v>
          </cell>
        </row>
        <row r="347">
          <cell r="L347">
            <v>1064.28</v>
          </cell>
        </row>
        <row r="350">
          <cell r="L350">
            <v>2924.25</v>
          </cell>
        </row>
        <row r="402">
          <cell r="L402">
            <v>3422.1000000000008</v>
          </cell>
        </row>
      </sheetData>
      <sheetData sheetId="8" refreshError="1">
        <row r="9">
          <cell r="L9">
            <v>2484.5333333333333</v>
          </cell>
        </row>
        <row r="26">
          <cell r="L26">
            <v>8970.6600000000017</v>
          </cell>
        </row>
        <row r="42">
          <cell r="L42">
            <v>3551.8824</v>
          </cell>
        </row>
        <row r="62">
          <cell r="L62">
            <v>6421.1900000000005</v>
          </cell>
        </row>
        <row r="79">
          <cell r="L79">
            <v>2038.56</v>
          </cell>
        </row>
        <row r="98">
          <cell r="L98">
            <v>2182.893333333333</v>
          </cell>
        </row>
        <row r="112">
          <cell r="L112">
            <v>3000.6900000000005</v>
          </cell>
        </row>
        <row r="137">
          <cell r="L137">
            <v>1971.5</v>
          </cell>
        </row>
        <row r="140">
          <cell r="L140">
            <v>704.58</v>
          </cell>
        </row>
        <row r="141">
          <cell r="L141">
            <v>417.75</v>
          </cell>
        </row>
        <row r="191">
          <cell r="L191">
            <v>3478.2000000000003</v>
          </cell>
        </row>
        <row r="193">
          <cell r="L193">
            <v>56.1</v>
          </cell>
        </row>
        <row r="218">
          <cell r="L218">
            <v>2854.1333333333332</v>
          </cell>
        </row>
        <row r="220">
          <cell r="L220">
            <v>1129.3333333333333</v>
          </cell>
        </row>
        <row r="235">
          <cell r="L235">
            <v>1836.1000000000001</v>
          </cell>
        </row>
        <row r="237">
          <cell r="L237">
            <v>7344.4000000000005</v>
          </cell>
        </row>
        <row r="251">
          <cell r="L251">
            <v>3566.5596000000005</v>
          </cell>
        </row>
        <row r="268">
          <cell r="L268">
            <v>2346.6628571428573</v>
          </cell>
        </row>
        <row r="271">
          <cell r="L271">
            <v>2002.94</v>
          </cell>
        </row>
        <row r="307">
          <cell r="L307">
            <v>3995.1066666666666</v>
          </cell>
        </row>
        <row r="315">
          <cell r="L315">
            <v>1168.7199999999998</v>
          </cell>
        </row>
        <row r="320">
          <cell r="L320">
            <v>2646.28</v>
          </cell>
        </row>
        <row r="400">
          <cell r="L400">
            <v>3366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3" workbookViewId="0">
      <selection activeCell="F13" sqref="F13:G13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.75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91"/>
      <c r="E2" s="94" t="s">
        <v>26</v>
      </c>
      <c r="F2" s="95" t="s">
        <v>27</v>
      </c>
      <c r="G2" s="96"/>
      <c r="H2" s="99" t="s">
        <v>28</v>
      </c>
      <c r="I2" s="100"/>
      <c r="J2" s="100"/>
      <c r="K2" s="100"/>
      <c r="L2" s="100"/>
      <c r="M2" s="100"/>
      <c r="N2" s="101"/>
    </row>
    <row r="3" spans="1:14" s="17" customFormat="1" ht="30" customHeight="1">
      <c r="A3" s="12" t="s">
        <v>29</v>
      </c>
      <c r="B3" s="15">
        <f>+'[1]7.8'!$J$152</f>
        <v>69804.160000000003</v>
      </c>
      <c r="C3" s="15">
        <f>+'[1]7.8'!$J$307</f>
        <v>60489.500000000015</v>
      </c>
      <c r="D3" s="92"/>
      <c r="E3" s="94"/>
      <c r="F3" s="97"/>
      <c r="G3" s="98"/>
      <c r="H3" s="56" t="s">
        <v>30</v>
      </c>
      <c r="I3" s="56" t="s">
        <v>31</v>
      </c>
      <c r="J3" s="88" t="s">
        <v>32</v>
      </c>
      <c r="K3" s="89"/>
      <c r="L3" s="56" t="s">
        <v>33</v>
      </c>
      <c r="M3" s="88" t="s">
        <v>34</v>
      </c>
      <c r="N3" s="89"/>
    </row>
    <row r="4" spans="1:14" s="17" customFormat="1" ht="30" customHeight="1">
      <c r="A4" s="13" t="s">
        <v>35</v>
      </c>
      <c r="B4" s="15">
        <f>+'[1]7.8'!$M$152</f>
        <v>0.51954632789793631</v>
      </c>
      <c r="C4" s="15">
        <f>+'[1]7.8'!$M$307</f>
        <v>0.49378991395200811</v>
      </c>
      <c r="D4" s="92"/>
      <c r="E4" s="83" t="s">
        <v>55</v>
      </c>
      <c r="F4" s="86" t="s">
        <v>56</v>
      </c>
      <c r="G4" s="87"/>
      <c r="H4" s="18">
        <v>0.3</v>
      </c>
      <c r="I4" s="18">
        <v>0.21</v>
      </c>
      <c r="J4" s="88" t="s">
        <v>57</v>
      </c>
      <c r="K4" s="89"/>
      <c r="L4" s="18">
        <v>0.33</v>
      </c>
      <c r="M4" s="88" t="s">
        <v>58</v>
      </c>
      <c r="N4" s="89"/>
    </row>
    <row r="5" spans="1:14" s="17" customFormat="1" ht="30" customHeight="1">
      <c r="A5" s="13" t="s">
        <v>31</v>
      </c>
      <c r="B5" s="15">
        <f>+'[1]7.8'!$K$152</f>
        <v>0.25252076667063977</v>
      </c>
      <c r="C5" s="15">
        <f>+'[1]7.8'!$K$307</f>
        <v>0.30798733664520284</v>
      </c>
      <c r="D5" s="92"/>
      <c r="E5" s="84"/>
      <c r="F5" s="86" t="s">
        <v>59</v>
      </c>
      <c r="G5" s="87"/>
      <c r="H5" s="18">
        <v>0.3</v>
      </c>
      <c r="I5" s="18">
        <v>0.04</v>
      </c>
      <c r="J5" s="88" t="s">
        <v>57</v>
      </c>
      <c r="K5" s="89"/>
      <c r="L5" s="18">
        <v>0.7</v>
      </c>
      <c r="M5" s="88" t="s">
        <v>60</v>
      </c>
      <c r="N5" s="89"/>
    </row>
    <row r="6" spans="1:14" s="17" customFormat="1" ht="30" customHeight="1">
      <c r="A6" s="13" t="s">
        <v>36</v>
      </c>
      <c r="B6" s="15">
        <f>+'[1]7.8'!$L$152</f>
        <v>0.15535733025765641</v>
      </c>
      <c r="C6" s="15">
        <f>+'[1]7.8'!$L$307</f>
        <v>0.12776901105857541</v>
      </c>
      <c r="D6" s="92"/>
      <c r="E6" s="84"/>
      <c r="F6" s="86" t="s">
        <v>61</v>
      </c>
      <c r="G6" s="87"/>
      <c r="H6" s="18">
        <v>0.8</v>
      </c>
      <c r="I6" s="18">
        <v>1.69</v>
      </c>
      <c r="J6" s="88" t="s">
        <v>62</v>
      </c>
      <c r="K6" s="89"/>
      <c r="L6" s="18">
        <v>0</v>
      </c>
      <c r="M6" s="88"/>
      <c r="N6" s="89"/>
    </row>
    <row r="7" spans="1:14" s="17" customFormat="1" ht="30" customHeight="1">
      <c r="A7" s="13" t="s">
        <v>37</v>
      </c>
      <c r="B7" s="15">
        <f>+B5+B6</f>
        <v>0.40787809692829619</v>
      </c>
      <c r="C7" s="15">
        <f>+C5+C6</f>
        <v>0.43575634770377825</v>
      </c>
      <c r="D7" s="92"/>
      <c r="E7" s="84"/>
      <c r="F7" s="86" t="s">
        <v>63</v>
      </c>
      <c r="G7" s="87"/>
      <c r="H7" s="18">
        <v>0.4</v>
      </c>
      <c r="I7" s="18">
        <v>0.44</v>
      </c>
      <c r="J7" s="88" t="s">
        <v>64</v>
      </c>
      <c r="K7" s="89"/>
      <c r="L7" s="18">
        <v>0</v>
      </c>
      <c r="M7" s="88"/>
      <c r="N7" s="89"/>
    </row>
    <row r="8" spans="1:14" s="17" customFormat="1" ht="30" customHeight="1">
      <c r="A8" s="13" t="s">
        <v>38</v>
      </c>
      <c r="B8" s="16">
        <f>+B7-B4</f>
        <v>-0.11166823096964013</v>
      </c>
      <c r="C8" s="16">
        <f>+C7-C4</f>
        <v>-5.8033566248229862E-2</v>
      </c>
      <c r="D8" s="92"/>
      <c r="E8" s="84"/>
      <c r="F8" s="86" t="s">
        <v>65</v>
      </c>
      <c r="G8" s="87"/>
      <c r="H8" s="18">
        <v>1</v>
      </c>
      <c r="I8" s="19">
        <v>0.35</v>
      </c>
      <c r="J8" s="88" t="s">
        <v>67</v>
      </c>
      <c r="K8" s="89"/>
      <c r="L8" s="18">
        <v>1.25</v>
      </c>
      <c r="M8" s="88" t="s">
        <v>66</v>
      </c>
      <c r="N8" s="89"/>
    </row>
    <row r="9" spans="1:14" s="17" customFormat="1" ht="30" customHeight="1">
      <c r="A9" s="12" t="s">
        <v>39</v>
      </c>
      <c r="B9" s="16">
        <f>+'[1]7.8'!$Q$152</f>
        <v>0.34364040051481171</v>
      </c>
      <c r="C9" s="16">
        <f>+'[1]7.8'!$Q$307</f>
        <v>0.29891392721050752</v>
      </c>
      <c r="D9" s="92"/>
      <c r="E9" s="84"/>
      <c r="F9" s="86" t="s">
        <v>68</v>
      </c>
      <c r="G9" s="87"/>
      <c r="H9" s="18">
        <v>1</v>
      </c>
      <c r="I9" s="18">
        <v>0.35</v>
      </c>
      <c r="J9" s="88" t="s">
        <v>69</v>
      </c>
      <c r="K9" s="89"/>
      <c r="L9" s="18">
        <v>0.79</v>
      </c>
      <c r="M9" s="88" t="s">
        <v>66</v>
      </c>
      <c r="N9" s="89"/>
    </row>
    <row r="10" spans="1:14" s="17" customFormat="1" ht="30" customHeight="1">
      <c r="A10" s="12" t="s">
        <v>43</v>
      </c>
      <c r="B10" s="16">
        <f>+'[1]7.8'!$P$152</f>
        <v>0.30084166903519788</v>
      </c>
      <c r="C10" s="16">
        <f>+'[1]7.8'!$P$307</f>
        <v>0.19838153729159599</v>
      </c>
      <c r="D10" s="92"/>
      <c r="E10" s="85"/>
      <c r="F10" s="86" t="s">
        <v>70</v>
      </c>
      <c r="G10" s="87"/>
      <c r="H10" s="18">
        <v>1</v>
      </c>
      <c r="I10" s="18">
        <v>0.53</v>
      </c>
      <c r="J10" s="88" t="s">
        <v>69</v>
      </c>
      <c r="K10" s="89"/>
      <c r="L10" s="56">
        <v>1.08</v>
      </c>
      <c r="M10" s="88" t="s">
        <v>66</v>
      </c>
      <c r="N10" s="89"/>
    </row>
    <row r="11" spans="1:14" s="17" customFormat="1" ht="30" customHeight="1">
      <c r="A11" s="52"/>
      <c r="B11" s="52"/>
      <c r="C11" s="52"/>
      <c r="D11" s="92"/>
      <c r="E11" s="83" t="s">
        <v>71</v>
      </c>
      <c r="F11" s="86" t="s">
        <v>72</v>
      </c>
      <c r="G11" s="87"/>
      <c r="H11" s="18">
        <v>0.8</v>
      </c>
      <c r="I11" s="18">
        <v>0.97</v>
      </c>
      <c r="J11" s="88" t="s">
        <v>73</v>
      </c>
      <c r="K11" s="89"/>
      <c r="L11" s="56">
        <v>7.0000000000000007E-2</v>
      </c>
      <c r="M11" s="88" t="s">
        <v>74</v>
      </c>
      <c r="N11" s="89"/>
    </row>
    <row r="12" spans="1:14" s="17" customFormat="1" ht="30" customHeight="1">
      <c r="A12" s="12"/>
      <c r="B12" s="16"/>
      <c r="C12" s="16"/>
      <c r="D12" s="92"/>
      <c r="E12" s="84"/>
      <c r="F12" s="86" t="s">
        <v>75</v>
      </c>
      <c r="G12" s="87"/>
      <c r="H12" s="18">
        <v>0.5</v>
      </c>
      <c r="I12" s="18">
        <v>0.22</v>
      </c>
      <c r="J12" s="88" t="s">
        <v>76</v>
      </c>
      <c r="K12" s="89"/>
      <c r="L12" s="56">
        <v>0.43</v>
      </c>
      <c r="M12" s="88" t="s">
        <v>57</v>
      </c>
      <c r="N12" s="89"/>
    </row>
    <row r="13" spans="1:14" s="17" customFormat="1" ht="30" customHeight="1">
      <c r="A13" s="14"/>
      <c r="B13" s="16"/>
      <c r="C13" s="16"/>
      <c r="D13" s="92"/>
      <c r="E13" s="84"/>
      <c r="F13" s="86" t="s">
        <v>77</v>
      </c>
      <c r="G13" s="87"/>
      <c r="H13" s="18">
        <v>0.4</v>
      </c>
      <c r="I13" s="18">
        <v>0.28000000000000003</v>
      </c>
      <c r="J13" s="88" t="s">
        <v>78</v>
      </c>
      <c r="K13" s="89"/>
      <c r="L13" s="56">
        <v>0.21</v>
      </c>
      <c r="M13" s="88" t="s">
        <v>57</v>
      </c>
      <c r="N13" s="89"/>
    </row>
    <row r="14" spans="1:14" s="17" customFormat="1" ht="30" customHeight="1">
      <c r="A14" s="14"/>
      <c r="B14" s="16"/>
      <c r="C14" s="16"/>
      <c r="D14" s="92"/>
      <c r="E14" s="84"/>
      <c r="F14" s="86" t="s">
        <v>79</v>
      </c>
      <c r="G14" s="87"/>
      <c r="H14" s="18">
        <v>0.7</v>
      </c>
      <c r="I14" s="18">
        <v>1.34</v>
      </c>
      <c r="J14" s="88" t="s">
        <v>80</v>
      </c>
      <c r="K14" s="89"/>
      <c r="L14" s="56">
        <v>0</v>
      </c>
      <c r="M14" s="88"/>
      <c r="N14" s="89"/>
    </row>
    <row r="15" spans="1:14" s="17" customFormat="1" ht="30" customHeight="1">
      <c r="A15" s="14"/>
      <c r="B15" s="16"/>
      <c r="C15" s="16"/>
      <c r="D15" s="92"/>
      <c r="E15" s="84"/>
      <c r="F15" s="86" t="s">
        <v>81</v>
      </c>
      <c r="G15" s="87"/>
      <c r="H15" s="18">
        <v>0.6</v>
      </c>
      <c r="I15" s="18">
        <v>1.41</v>
      </c>
      <c r="J15" s="88" t="s">
        <v>82</v>
      </c>
      <c r="K15" s="89"/>
      <c r="L15" s="56">
        <v>0</v>
      </c>
      <c r="M15" s="88"/>
      <c r="N15" s="89"/>
    </row>
    <row r="16" spans="1:14" s="17" customFormat="1" ht="30" customHeight="1">
      <c r="A16" s="14"/>
      <c r="B16" s="16"/>
      <c r="C16" s="16"/>
      <c r="D16" s="92"/>
      <c r="E16" s="84"/>
      <c r="F16" s="86" t="s">
        <v>83</v>
      </c>
      <c r="G16" s="87"/>
      <c r="H16" s="18">
        <v>1</v>
      </c>
      <c r="I16" s="18">
        <v>1.98</v>
      </c>
      <c r="J16" s="88" t="s">
        <v>84</v>
      </c>
      <c r="K16" s="89"/>
      <c r="L16" s="56">
        <v>0</v>
      </c>
      <c r="M16" s="88"/>
      <c r="N16" s="89"/>
    </row>
    <row r="17" spans="1:14" s="17" customFormat="1" ht="30" customHeight="1">
      <c r="A17" s="14"/>
      <c r="B17" s="16"/>
      <c r="C17" s="16"/>
      <c r="D17" s="92"/>
      <c r="E17" s="85"/>
      <c r="F17" s="86" t="s">
        <v>85</v>
      </c>
      <c r="G17" s="87"/>
      <c r="H17" s="18">
        <v>0.3</v>
      </c>
      <c r="I17" s="18">
        <v>0.1</v>
      </c>
      <c r="J17" s="88" t="s">
        <v>86</v>
      </c>
      <c r="K17" s="89"/>
      <c r="L17" s="56">
        <v>0.53</v>
      </c>
      <c r="M17" s="88" t="s">
        <v>69</v>
      </c>
      <c r="N17" s="89"/>
    </row>
    <row r="18" spans="1:14" s="17" customFormat="1" ht="30" customHeight="1">
      <c r="A18" s="14"/>
      <c r="B18" s="12"/>
      <c r="C18" s="12"/>
      <c r="D18" s="92"/>
      <c r="E18" s="19"/>
      <c r="F18" s="21" t="s">
        <v>12</v>
      </c>
      <c r="G18" s="21" t="s">
        <v>13</v>
      </c>
      <c r="H18" s="21" t="s">
        <v>45</v>
      </c>
      <c r="I18" s="21" t="s">
        <v>20</v>
      </c>
      <c r="J18" s="21" t="s">
        <v>44</v>
      </c>
      <c r="K18" s="21" t="s">
        <v>54</v>
      </c>
      <c r="L18" s="21" t="s">
        <v>21</v>
      </c>
      <c r="M18" s="21" t="s">
        <v>22</v>
      </c>
      <c r="N18" s="21" t="s">
        <v>40</v>
      </c>
    </row>
    <row r="19" spans="1:14" s="17" customFormat="1" ht="30" customHeight="1">
      <c r="A19" s="14"/>
      <c r="B19" s="12"/>
      <c r="C19" s="12"/>
      <c r="D19" s="92"/>
      <c r="E19" s="19" t="s">
        <v>41</v>
      </c>
      <c r="F19" s="20">
        <v>13</v>
      </c>
      <c r="G19" s="20">
        <v>2</v>
      </c>
      <c r="H19" s="20">
        <v>1</v>
      </c>
      <c r="I19" s="20">
        <v>2</v>
      </c>
      <c r="J19" s="20">
        <v>2</v>
      </c>
      <c r="K19" s="20">
        <v>1</v>
      </c>
      <c r="L19" s="20">
        <v>0</v>
      </c>
      <c r="M19" s="20">
        <v>0</v>
      </c>
      <c r="N19" s="20">
        <v>0</v>
      </c>
    </row>
    <row r="20" spans="1:14" s="17" customFormat="1" ht="30" customHeight="1">
      <c r="A20" s="13"/>
      <c r="B20" s="12"/>
      <c r="C20" s="12"/>
      <c r="D20" s="93"/>
      <c r="E20" s="19" t="s">
        <v>42</v>
      </c>
      <c r="F20" s="20">
        <v>8</v>
      </c>
      <c r="G20" s="20">
        <v>0</v>
      </c>
      <c r="H20" s="20">
        <v>0</v>
      </c>
      <c r="I20" s="20">
        <v>1</v>
      </c>
      <c r="J20" s="20">
        <v>3</v>
      </c>
      <c r="K20" s="20">
        <v>0</v>
      </c>
      <c r="L20" s="20">
        <v>0</v>
      </c>
      <c r="M20" s="20">
        <v>0</v>
      </c>
      <c r="N20" s="20">
        <v>0</v>
      </c>
    </row>
  </sheetData>
  <mergeCells count="51">
    <mergeCell ref="M16:N16"/>
    <mergeCell ref="E11:E17"/>
    <mergeCell ref="J16:K16"/>
    <mergeCell ref="F17:G17"/>
    <mergeCell ref="F16:G16"/>
    <mergeCell ref="M17:N17"/>
    <mergeCell ref="J17:K17"/>
    <mergeCell ref="F15:G15"/>
    <mergeCell ref="F14:G14"/>
    <mergeCell ref="F13:G13"/>
    <mergeCell ref="M15:N15"/>
    <mergeCell ref="M14:N14"/>
    <mergeCell ref="M13:N13"/>
    <mergeCell ref="J15:K15"/>
    <mergeCell ref="J14:K14"/>
    <mergeCell ref="J13:K13"/>
    <mergeCell ref="M12:N12"/>
    <mergeCell ref="F10:G10"/>
    <mergeCell ref="J10:K10"/>
    <mergeCell ref="F11:G11"/>
    <mergeCell ref="J11:K11"/>
    <mergeCell ref="A1:N1"/>
    <mergeCell ref="D2:D20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E4:E10"/>
  </mergeCells>
  <phoneticPr fontId="1" type="noConversion"/>
  <conditionalFormatting sqref="F21:M22 F19:N20">
    <cfRule type="cellIs" dxfId="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98" activeCellId="6" sqref="A235:XFD237 A239:XFD243 A245:XFD245 A247:XFD248 A251:XFD267 A269:XFD294 A298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7" t="s">
        <v>87</v>
      </c>
      <c r="B1" s="127"/>
      <c r="C1" s="127"/>
      <c r="D1" s="127"/>
      <c r="BN1" t="s">
        <v>88</v>
      </c>
      <c r="DE1" s="127" t="s">
        <v>89</v>
      </c>
      <c r="DF1" s="127"/>
      <c r="DG1" s="127"/>
      <c r="DH1" s="127"/>
      <c r="FR1" t="s">
        <v>88</v>
      </c>
    </row>
    <row r="2" spans="1:215" s="34" customFormat="1" ht="26.25" customHeight="1">
      <c r="A2" s="128" t="s">
        <v>90</v>
      </c>
      <c r="B2" s="112" t="s">
        <v>0</v>
      </c>
      <c r="C2" s="130" t="s">
        <v>1</v>
      </c>
      <c r="D2" s="132" t="s">
        <v>2</v>
      </c>
      <c r="E2" s="134" t="s">
        <v>3</v>
      </c>
      <c r="F2" s="121" t="s">
        <v>91</v>
      </c>
      <c r="G2" s="121" t="s">
        <v>92</v>
      </c>
      <c r="H2" s="123" t="s">
        <v>93</v>
      </c>
      <c r="I2" s="123" t="s">
        <v>94</v>
      </c>
      <c r="J2" s="123" t="s">
        <v>4</v>
      </c>
      <c r="K2" s="125" t="s">
        <v>95</v>
      </c>
      <c r="L2" s="137" t="s">
        <v>96</v>
      </c>
      <c r="M2" s="139" t="s">
        <v>5</v>
      </c>
      <c r="N2" s="141" t="s">
        <v>6</v>
      </c>
      <c r="O2" s="121" t="s">
        <v>7</v>
      </c>
      <c r="P2" s="137" t="s">
        <v>10</v>
      </c>
      <c r="Q2" s="143" t="s">
        <v>9</v>
      </c>
      <c r="R2" s="114" t="s">
        <v>8</v>
      </c>
      <c r="S2" s="116" t="s">
        <v>11</v>
      </c>
      <c r="T2" s="117"/>
      <c r="U2" s="117"/>
      <c r="V2" s="117"/>
      <c r="W2" s="117"/>
      <c r="X2" s="117"/>
      <c r="Y2" s="117"/>
      <c r="Z2" s="117"/>
      <c r="AA2" s="118"/>
      <c r="AB2" s="119" t="s">
        <v>97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98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36" t="s">
        <v>99</v>
      </c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 t="s">
        <v>100</v>
      </c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E2" s="128" t="s">
        <v>90</v>
      </c>
      <c r="DF2" s="112" t="s">
        <v>0</v>
      </c>
      <c r="DG2" s="130" t="s">
        <v>1</v>
      </c>
      <c r="DH2" s="132" t="s">
        <v>2</v>
      </c>
      <c r="DI2" s="121" t="s">
        <v>3</v>
      </c>
      <c r="DJ2" s="121" t="s">
        <v>91</v>
      </c>
      <c r="DK2" s="121" t="s">
        <v>92</v>
      </c>
      <c r="DL2" s="123" t="s">
        <v>93</v>
      </c>
      <c r="DM2" s="123" t="s">
        <v>94</v>
      </c>
      <c r="DN2" s="123" t="s">
        <v>4</v>
      </c>
      <c r="DO2" s="125" t="s">
        <v>95</v>
      </c>
      <c r="DP2" s="137" t="s">
        <v>96</v>
      </c>
      <c r="DQ2" s="139" t="s">
        <v>5</v>
      </c>
      <c r="DR2" s="141" t="s">
        <v>6</v>
      </c>
      <c r="DS2" s="121" t="s">
        <v>7</v>
      </c>
      <c r="DT2" s="137" t="s">
        <v>10</v>
      </c>
      <c r="DU2" s="143" t="s">
        <v>9</v>
      </c>
      <c r="DV2" s="114" t="s">
        <v>8</v>
      </c>
      <c r="DW2" s="116" t="s">
        <v>11</v>
      </c>
      <c r="DX2" s="117"/>
      <c r="DY2" s="117"/>
      <c r="DZ2" s="117"/>
      <c r="EA2" s="117"/>
      <c r="EB2" s="117"/>
      <c r="EC2" s="117"/>
      <c r="ED2" s="117"/>
      <c r="EE2" s="118"/>
      <c r="EF2" s="119" t="s">
        <v>97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98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36" t="s">
        <v>99</v>
      </c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 t="s">
        <v>100</v>
      </c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</row>
    <row r="3" spans="1:215" s="34" customFormat="1" ht="36" customHeight="1">
      <c r="A3" s="129"/>
      <c r="B3" s="113"/>
      <c r="C3" s="131"/>
      <c r="D3" s="133"/>
      <c r="E3" s="135"/>
      <c r="F3" s="122"/>
      <c r="G3" s="122"/>
      <c r="H3" s="124"/>
      <c r="I3" s="124"/>
      <c r="J3" s="124"/>
      <c r="K3" s="126"/>
      <c r="L3" s="138"/>
      <c r="M3" s="140"/>
      <c r="N3" s="142"/>
      <c r="O3" s="122"/>
      <c r="P3" s="138"/>
      <c r="Q3" s="144"/>
      <c r="R3" s="115"/>
      <c r="S3" s="35" t="s">
        <v>12</v>
      </c>
      <c r="T3" s="35" t="s">
        <v>13</v>
      </c>
      <c r="U3" s="35" t="s">
        <v>101</v>
      </c>
      <c r="V3" s="35" t="s">
        <v>102</v>
      </c>
      <c r="W3" s="35" t="s">
        <v>103</v>
      </c>
      <c r="X3" s="35" t="s">
        <v>104</v>
      </c>
      <c r="Y3" s="35" t="s">
        <v>105</v>
      </c>
      <c r="Z3" s="35" t="s">
        <v>106</v>
      </c>
      <c r="AA3" s="35" t="s">
        <v>107</v>
      </c>
      <c r="AB3" s="36" t="s">
        <v>108</v>
      </c>
      <c r="AC3" s="25" t="s">
        <v>109</v>
      </c>
      <c r="AD3" s="25" t="s">
        <v>110</v>
      </c>
      <c r="AE3" s="25" t="s">
        <v>111</v>
      </c>
      <c r="AF3" s="36" t="s">
        <v>112</v>
      </c>
      <c r="AG3" s="25" t="s">
        <v>113</v>
      </c>
      <c r="AH3" s="25" t="s">
        <v>114</v>
      </c>
      <c r="AI3" s="36" t="s">
        <v>115</v>
      </c>
      <c r="AJ3" s="36" t="s">
        <v>116</v>
      </c>
      <c r="AK3" s="36" t="s">
        <v>117</v>
      </c>
      <c r="AL3" s="26" t="s">
        <v>118</v>
      </c>
      <c r="AM3" s="25" t="s">
        <v>119</v>
      </c>
      <c r="AN3" s="25" t="s">
        <v>120</v>
      </c>
      <c r="AO3" s="25" t="s">
        <v>121</v>
      </c>
      <c r="AP3" s="36" t="s">
        <v>122</v>
      </c>
      <c r="AQ3" s="37" t="s">
        <v>123</v>
      </c>
      <c r="AR3" s="36" t="s">
        <v>124</v>
      </c>
      <c r="AS3" s="36" t="s">
        <v>125</v>
      </c>
      <c r="AT3" s="36" t="s">
        <v>126</v>
      </c>
      <c r="AU3" s="36" t="s">
        <v>127</v>
      </c>
      <c r="AV3" s="25" t="s">
        <v>128</v>
      </c>
      <c r="AW3" s="25" t="s">
        <v>129</v>
      </c>
      <c r="AX3" s="25" t="s">
        <v>130</v>
      </c>
      <c r="AY3" s="25" t="s">
        <v>131</v>
      </c>
      <c r="AZ3" s="25" t="s">
        <v>132</v>
      </c>
      <c r="BA3" s="25" t="s">
        <v>133</v>
      </c>
      <c r="BB3" s="27" t="s">
        <v>109</v>
      </c>
      <c r="BC3" s="38" t="s">
        <v>110</v>
      </c>
      <c r="BD3" s="38" t="s">
        <v>111</v>
      </c>
      <c r="BE3" s="38" t="s">
        <v>134</v>
      </c>
      <c r="BF3" s="38" t="s">
        <v>120</v>
      </c>
      <c r="BG3" s="38" t="s">
        <v>112</v>
      </c>
      <c r="BH3" s="38" t="s">
        <v>114</v>
      </c>
      <c r="BI3" s="38" t="s">
        <v>135</v>
      </c>
      <c r="BJ3" s="38" t="s">
        <v>116</v>
      </c>
      <c r="BK3" s="38" t="s">
        <v>136</v>
      </c>
      <c r="BL3" s="38" t="s">
        <v>137</v>
      </c>
      <c r="BM3" s="38" t="s">
        <v>113</v>
      </c>
      <c r="BN3" s="38" t="s">
        <v>138</v>
      </c>
      <c r="BO3" s="38" t="s">
        <v>139</v>
      </c>
      <c r="BP3" s="36" t="s">
        <v>108</v>
      </c>
      <c r="BQ3" s="25" t="s">
        <v>109</v>
      </c>
      <c r="BR3" s="25" t="s">
        <v>110</v>
      </c>
      <c r="BS3" s="25" t="s">
        <v>111</v>
      </c>
      <c r="BT3" s="36" t="s">
        <v>112</v>
      </c>
      <c r="BU3" s="25" t="s">
        <v>113</v>
      </c>
      <c r="BV3" s="25" t="s">
        <v>114</v>
      </c>
      <c r="BW3" s="36" t="s">
        <v>115</v>
      </c>
      <c r="BX3" s="36" t="s">
        <v>116</v>
      </c>
      <c r="BY3" s="36" t="s">
        <v>117</v>
      </c>
      <c r="BZ3" s="26" t="s">
        <v>118</v>
      </c>
      <c r="CA3" s="25" t="s">
        <v>119</v>
      </c>
      <c r="CB3" s="25" t="s">
        <v>120</v>
      </c>
      <c r="CC3" s="25" t="s">
        <v>121</v>
      </c>
      <c r="CD3" s="36" t="s">
        <v>122</v>
      </c>
      <c r="CE3" s="37" t="s">
        <v>123</v>
      </c>
      <c r="CF3" s="36" t="s">
        <v>124</v>
      </c>
      <c r="CG3" s="36" t="s">
        <v>125</v>
      </c>
      <c r="CH3" s="36" t="s">
        <v>126</v>
      </c>
      <c r="CI3" s="36" t="s">
        <v>127</v>
      </c>
      <c r="CJ3" s="25" t="s">
        <v>128</v>
      </c>
      <c r="CK3" s="25" t="s">
        <v>129</v>
      </c>
      <c r="CL3" s="25" t="s">
        <v>130</v>
      </c>
      <c r="CM3" s="25" t="s">
        <v>131</v>
      </c>
      <c r="CN3" s="25" t="s">
        <v>132</v>
      </c>
      <c r="CO3" s="25" t="s">
        <v>133</v>
      </c>
      <c r="CP3" s="27" t="s">
        <v>109</v>
      </c>
      <c r="CQ3" s="38" t="s">
        <v>110</v>
      </c>
      <c r="CR3" s="38" t="s">
        <v>111</v>
      </c>
      <c r="CS3" s="38" t="s">
        <v>134</v>
      </c>
      <c r="CT3" s="38" t="s">
        <v>120</v>
      </c>
      <c r="CU3" s="38" t="s">
        <v>112</v>
      </c>
      <c r="CV3" s="38" t="s">
        <v>114</v>
      </c>
      <c r="CW3" s="38" t="s">
        <v>135</v>
      </c>
      <c r="CX3" s="38" t="s">
        <v>116</v>
      </c>
      <c r="CY3" s="38" t="s">
        <v>136</v>
      </c>
      <c r="CZ3" s="38" t="s">
        <v>137</v>
      </c>
      <c r="DA3" s="38" t="s">
        <v>113</v>
      </c>
      <c r="DB3" s="38" t="s">
        <v>138</v>
      </c>
      <c r="DC3" s="38" t="s">
        <v>139</v>
      </c>
      <c r="DE3" s="129"/>
      <c r="DF3" s="113"/>
      <c r="DG3" s="131"/>
      <c r="DH3" s="133"/>
      <c r="DI3" s="122"/>
      <c r="DJ3" s="122"/>
      <c r="DK3" s="122"/>
      <c r="DL3" s="124"/>
      <c r="DM3" s="124"/>
      <c r="DN3" s="124"/>
      <c r="DO3" s="126"/>
      <c r="DP3" s="138"/>
      <c r="DQ3" s="140"/>
      <c r="DR3" s="142"/>
      <c r="DS3" s="122"/>
      <c r="DT3" s="138"/>
      <c r="DU3" s="144"/>
      <c r="DV3" s="115"/>
      <c r="DW3" s="35" t="s">
        <v>12</v>
      </c>
      <c r="DX3" s="35" t="s">
        <v>13</v>
      </c>
      <c r="DY3" s="35" t="s">
        <v>140</v>
      </c>
      <c r="DZ3" s="35" t="s">
        <v>102</v>
      </c>
      <c r="EA3" s="35" t="s">
        <v>103</v>
      </c>
      <c r="EB3" s="35" t="s">
        <v>104</v>
      </c>
      <c r="EC3" s="35" t="s">
        <v>105</v>
      </c>
      <c r="ED3" s="35" t="s">
        <v>106</v>
      </c>
      <c r="EE3" s="35" t="s">
        <v>107</v>
      </c>
      <c r="EF3" s="36" t="s">
        <v>108</v>
      </c>
      <c r="EG3" s="25" t="s">
        <v>109</v>
      </c>
      <c r="EH3" s="25" t="s">
        <v>110</v>
      </c>
      <c r="EI3" s="25" t="s">
        <v>111</v>
      </c>
      <c r="EJ3" s="36" t="s">
        <v>112</v>
      </c>
      <c r="EK3" s="25" t="s">
        <v>113</v>
      </c>
      <c r="EL3" s="25" t="s">
        <v>114</v>
      </c>
      <c r="EM3" s="36" t="s">
        <v>115</v>
      </c>
      <c r="EN3" s="36" t="s">
        <v>116</v>
      </c>
      <c r="EO3" s="36" t="s">
        <v>117</v>
      </c>
      <c r="EP3" s="26" t="s">
        <v>118</v>
      </c>
      <c r="EQ3" s="25" t="s">
        <v>119</v>
      </c>
      <c r="ER3" s="25" t="s">
        <v>120</v>
      </c>
      <c r="ES3" s="25" t="s">
        <v>121</v>
      </c>
      <c r="ET3" s="36" t="s">
        <v>122</v>
      </c>
      <c r="EU3" s="37" t="s">
        <v>123</v>
      </c>
      <c r="EV3" s="36" t="s">
        <v>124</v>
      </c>
      <c r="EW3" s="36" t="s">
        <v>125</v>
      </c>
      <c r="EX3" s="36" t="s">
        <v>126</v>
      </c>
      <c r="EY3" s="36" t="s">
        <v>127</v>
      </c>
      <c r="EZ3" s="25" t="s">
        <v>128</v>
      </c>
      <c r="FA3" s="25" t="s">
        <v>129</v>
      </c>
      <c r="FB3" s="25" t="s">
        <v>130</v>
      </c>
      <c r="FC3" s="25" t="s">
        <v>131</v>
      </c>
      <c r="FD3" s="25" t="s">
        <v>132</v>
      </c>
      <c r="FE3" s="25" t="s">
        <v>133</v>
      </c>
      <c r="FF3" s="27" t="s">
        <v>109</v>
      </c>
      <c r="FG3" s="38" t="s">
        <v>110</v>
      </c>
      <c r="FH3" s="38" t="s">
        <v>111</v>
      </c>
      <c r="FI3" s="38" t="s">
        <v>134</v>
      </c>
      <c r="FJ3" s="38" t="s">
        <v>120</v>
      </c>
      <c r="FK3" s="38" t="s">
        <v>112</v>
      </c>
      <c r="FL3" s="38" t="s">
        <v>114</v>
      </c>
      <c r="FM3" s="38" t="s">
        <v>135</v>
      </c>
      <c r="FN3" s="38" t="s">
        <v>116</v>
      </c>
      <c r="FO3" s="38" t="s">
        <v>136</v>
      </c>
      <c r="FP3" s="38" t="s">
        <v>137</v>
      </c>
      <c r="FQ3" s="38" t="s">
        <v>113</v>
      </c>
      <c r="FR3" s="38" t="s">
        <v>138</v>
      </c>
      <c r="FS3" s="38" t="s">
        <v>125</v>
      </c>
      <c r="FT3" s="36" t="s">
        <v>108</v>
      </c>
      <c r="FU3" s="25" t="s">
        <v>109</v>
      </c>
      <c r="FV3" s="25" t="s">
        <v>110</v>
      </c>
      <c r="FW3" s="25" t="s">
        <v>111</v>
      </c>
      <c r="FX3" s="36" t="s">
        <v>112</v>
      </c>
      <c r="FY3" s="25" t="s">
        <v>113</v>
      </c>
      <c r="FZ3" s="25" t="s">
        <v>114</v>
      </c>
      <c r="GA3" s="36" t="s">
        <v>115</v>
      </c>
      <c r="GB3" s="36" t="s">
        <v>116</v>
      </c>
      <c r="GC3" s="36" t="s">
        <v>117</v>
      </c>
      <c r="GD3" s="26" t="s">
        <v>118</v>
      </c>
      <c r="GE3" s="25" t="s">
        <v>119</v>
      </c>
      <c r="GF3" s="25" t="s">
        <v>120</v>
      </c>
      <c r="GG3" s="25" t="s">
        <v>121</v>
      </c>
      <c r="GH3" s="36" t="s">
        <v>122</v>
      </c>
      <c r="GI3" s="37" t="s">
        <v>123</v>
      </c>
      <c r="GJ3" s="36" t="s">
        <v>124</v>
      </c>
      <c r="GK3" s="36" t="s">
        <v>125</v>
      </c>
      <c r="GL3" s="36" t="s">
        <v>126</v>
      </c>
      <c r="GM3" s="36" t="s">
        <v>127</v>
      </c>
      <c r="GN3" s="25" t="s">
        <v>128</v>
      </c>
      <c r="GO3" s="25" t="s">
        <v>129</v>
      </c>
      <c r="GP3" s="25" t="s">
        <v>130</v>
      </c>
      <c r="GQ3" s="25" t="s">
        <v>131</v>
      </c>
      <c r="GR3" s="25" t="s">
        <v>132</v>
      </c>
      <c r="GS3" s="25" t="s">
        <v>133</v>
      </c>
      <c r="GT3" s="27" t="s">
        <v>109</v>
      </c>
      <c r="GU3" s="38" t="s">
        <v>110</v>
      </c>
      <c r="GV3" s="38" t="s">
        <v>111</v>
      </c>
      <c r="GW3" s="38" t="s">
        <v>134</v>
      </c>
      <c r="GX3" s="38" t="s">
        <v>120</v>
      </c>
      <c r="GY3" s="38" t="s">
        <v>112</v>
      </c>
      <c r="GZ3" s="38" t="s">
        <v>114</v>
      </c>
      <c r="HA3" s="38" t="s">
        <v>135</v>
      </c>
      <c r="HB3" s="38" t="s">
        <v>116</v>
      </c>
      <c r="HC3" s="38" t="s">
        <v>136</v>
      </c>
      <c r="HD3" s="38" t="s">
        <v>137</v>
      </c>
      <c r="HE3" s="38" t="s">
        <v>113</v>
      </c>
      <c r="HF3" s="38" t="s">
        <v>138</v>
      </c>
      <c r="HG3" s="38" t="s">
        <v>125</v>
      </c>
    </row>
    <row r="4" spans="1:215" s="34" customFormat="1" ht="16.5" hidden="1" customHeight="1">
      <c r="A4" s="62">
        <v>30501005</v>
      </c>
      <c r="B4" s="112" t="s">
        <v>141</v>
      </c>
      <c r="C4" s="77" t="s">
        <v>143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2" t="s">
        <v>141</v>
      </c>
      <c r="DG4" s="77" t="s">
        <v>143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3"/>
      <c r="C5" s="77" t="s">
        <v>144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3"/>
      <c r="DG5" s="77" t="s">
        <v>144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2" t="s">
        <v>145</v>
      </c>
      <c r="C6" s="28" t="s">
        <v>146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2" t="s">
        <v>147</v>
      </c>
      <c r="DG6" s="28" t="s">
        <v>146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3"/>
      <c r="C7" s="28" t="s">
        <v>148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3"/>
      <c r="DG7" s="28" t="s">
        <v>148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2">
        <v>30100010</v>
      </c>
      <c r="B8" s="103"/>
      <c r="C8" s="28" t="s">
        <v>149</v>
      </c>
      <c r="D8" s="5">
        <v>1728</v>
      </c>
      <c r="E8" s="22">
        <v>5.03</v>
      </c>
      <c r="F8" s="23">
        <f t="shared" si="0"/>
        <v>8691.84</v>
      </c>
      <c r="G8" s="23">
        <f>+'[2]8'!$L$26</f>
        <v>8970.6600000000017</v>
      </c>
      <c r="H8" s="23">
        <f t="shared" si="1"/>
        <v>0</v>
      </c>
      <c r="I8" s="23">
        <f t="shared" si="2"/>
        <v>20.8</v>
      </c>
      <c r="J8" s="23">
        <f t="shared" si="3"/>
        <v>8691.84</v>
      </c>
      <c r="K8" s="23">
        <f t="shared" si="4"/>
        <v>0</v>
      </c>
      <c r="L8" s="23">
        <f t="shared" si="5"/>
        <v>0.23186699752303619</v>
      </c>
      <c r="M8" s="10">
        <v>0.3</v>
      </c>
      <c r="N8" s="23">
        <f t="shared" si="6"/>
        <v>26.075520000000001</v>
      </c>
      <c r="O8" s="23">
        <f t="shared" si="7"/>
        <v>6.81330024769638E-2</v>
      </c>
      <c r="P8" s="23">
        <f t="shared" si="8"/>
        <v>0</v>
      </c>
      <c r="Q8" s="7">
        <v>0.05</v>
      </c>
      <c r="R8" s="6">
        <f t="shared" si="9"/>
        <v>0.43459200000000003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10.4</v>
      </c>
      <c r="BC8" s="4"/>
      <c r="BD8" s="4">
        <v>10.4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 t="str">
        <f t="shared" si="10"/>
        <v/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3"/>
      <c r="DG8" s="28" t="s">
        <v>149</v>
      </c>
      <c r="DH8" s="5">
        <f t="shared" si="13"/>
        <v>2940</v>
      </c>
      <c r="DI8" s="24">
        <v>5.03</v>
      </c>
      <c r="DJ8" s="23">
        <f t="shared" si="14"/>
        <v>14788.2</v>
      </c>
      <c r="DK8" s="23">
        <f t="shared" si="15"/>
        <v>15738.000000000004</v>
      </c>
      <c r="DL8" s="23">
        <f t="shared" si="16"/>
        <v>2.7</v>
      </c>
      <c r="DM8" s="23">
        <f t="shared" si="17"/>
        <v>24.8</v>
      </c>
      <c r="DN8" s="23">
        <f t="shared" si="18"/>
        <v>14790.900000000001</v>
      </c>
      <c r="DO8" s="23">
        <f t="shared" si="19"/>
        <v>1.8254467273796725E-2</v>
      </c>
      <c r="DP8" s="23">
        <f t="shared" si="20"/>
        <v>0.15758037870123265</v>
      </c>
      <c r="DQ8" s="10">
        <v>0.3</v>
      </c>
      <c r="DR8" s="23">
        <f t="shared" si="21"/>
        <v>44.372700000000002</v>
      </c>
      <c r="DS8" s="23">
        <f t="shared" si="22"/>
        <v>0.12416515402497064</v>
      </c>
      <c r="DT8" s="23">
        <f t="shared" si="23"/>
        <v>0</v>
      </c>
      <c r="DU8" s="7">
        <v>0.05</v>
      </c>
      <c r="DV8" s="6">
        <f t="shared" si="24"/>
        <v>0.73954500000000012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2.7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10.4</v>
      </c>
      <c r="FG8" s="55">
        <f t="shared" si="28"/>
        <v>0</v>
      </c>
      <c r="FH8" s="55">
        <f t="shared" si="28"/>
        <v>10.4</v>
      </c>
      <c r="FI8" s="55">
        <f t="shared" si="28"/>
        <v>0</v>
      </c>
      <c r="FJ8" s="55">
        <f t="shared" si="28"/>
        <v>2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2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>
        <f t="shared" si="29"/>
        <v>14790.900000000001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3"/>
      <c r="C9" s="28" t="s">
        <v>150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3"/>
      <c r="DG9" s="28" t="s">
        <v>150</v>
      </c>
      <c r="DH9" s="5">
        <f t="shared" si="13"/>
        <v>1296</v>
      </c>
      <c r="DI9" s="24">
        <v>5.03</v>
      </c>
      <c r="DJ9" s="23">
        <f t="shared" si="14"/>
        <v>6518.88</v>
      </c>
      <c r="DK9" s="23">
        <f t="shared" si="15"/>
        <v>7344.4000000000005</v>
      </c>
      <c r="DL9" s="23">
        <f t="shared" si="16"/>
        <v>2.5</v>
      </c>
      <c r="DM9" s="23">
        <f t="shared" si="17"/>
        <v>5</v>
      </c>
      <c r="DN9" s="23">
        <f t="shared" si="18"/>
        <v>6521.38</v>
      </c>
      <c r="DO9" s="23">
        <f t="shared" si="19"/>
        <v>3.8335444338468236E-2</v>
      </c>
      <c r="DP9" s="23">
        <f t="shared" si="20"/>
        <v>6.8079080660094757E-2</v>
      </c>
      <c r="DQ9" s="10">
        <v>0.3</v>
      </c>
      <c r="DR9" s="23">
        <f t="shared" si="21"/>
        <v>19.564139999999998</v>
      </c>
      <c r="DS9" s="23">
        <f t="shared" si="22"/>
        <v>0.19358547500143697</v>
      </c>
      <c r="DT9" s="23">
        <f t="shared" si="23"/>
        <v>0</v>
      </c>
      <c r="DU9" s="7">
        <v>0.05</v>
      </c>
      <c r="DV9" s="6">
        <f t="shared" si="24"/>
        <v>0.326069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2.5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5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>
        <f t="shared" si="29"/>
        <v>0</v>
      </c>
      <c r="FU9" s="4">
        <f t="shared" si="29"/>
        <v>6521.380000000001</v>
      </c>
      <c r="FV9" s="4">
        <f t="shared" si="29"/>
        <v>0</v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>
        <f t="shared" si="30"/>
        <v>0</v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4"/>
      <c r="C10" s="28" t="s">
        <v>151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4"/>
      <c r="DG10" s="28" t="s">
        <v>151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2">
        <v>30100016</v>
      </c>
      <c r="B11" s="102" t="s">
        <v>152</v>
      </c>
      <c r="C11" s="28" t="s">
        <v>153</v>
      </c>
      <c r="D11" s="5">
        <v>559</v>
      </c>
      <c r="E11" s="22">
        <v>5.03</v>
      </c>
      <c r="F11" s="23">
        <f t="shared" si="0"/>
        <v>2811.77</v>
      </c>
      <c r="G11" s="23">
        <f>+'[2]7'!$L$40</f>
        <v>3014.16</v>
      </c>
      <c r="H11" s="23">
        <f t="shared" si="1"/>
        <v>5.8</v>
      </c>
      <c r="I11" s="23">
        <f t="shared" si="2"/>
        <v>10</v>
      </c>
      <c r="J11" s="23">
        <f t="shared" si="3"/>
        <v>2817.57</v>
      </c>
      <c r="K11" s="23">
        <f t="shared" si="4"/>
        <v>0.20585114123162865</v>
      </c>
      <c r="L11" s="23">
        <f t="shared" si="5"/>
        <v>0.33176739124664917</v>
      </c>
      <c r="M11" s="10">
        <v>0.3</v>
      </c>
      <c r="N11" s="23">
        <f t="shared" si="6"/>
        <v>8.4527100000000015</v>
      </c>
      <c r="O11" s="23">
        <f t="shared" si="7"/>
        <v>-0.23761853247827783</v>
      </c>
      <c r="P11" s="23">
        <f t="shared" si="8"/>
        <v>0</v>
      </c>
      <c r="Q11" s="7">
        <v>0.05</v>
      </c>
      <c r="R11" s="6">
        <f t="shared" si="9"/>
        <v>0.14087849999999999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>
        <v>5.8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v>5</v>
      </c>
      <c r="BC11" s="4"/>
      <c r="BD11" s="4">
        <v>5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>
        <f t="shared" si="10"/>
        <v>2817.57</v>
      </c>
      <c r="BR11" s="4">
        <f t="shared" si="10"/>
        <v>0</v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>
        <f t="shared" si="11"/>
        <v>0</v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2" t="s">
        <v>152</v>
      </c>
      <c r="DG11" s="28" t="s">
        <v>153</v>
      </c>
      <c r="DH11" s="5">
        <f t="shared" si="13"/>
        <v>559</v>
      </c>
      <c r="DI11" s="24">
        <v>5.03</v>
      </c>
      <c r="DJ11" s="23">
        <f t="shared" si="14"/>
        <v>2811.77</v>
      </c>
      <c r="DK11" s="23">
        <f t="shared" si="15"/>
        <v>3014.16</v>
      </c>
      <c r="DL11" s="23">
        <f t="shared" si="16"/>
        <v>5.8</v>
      </c>
      <c r="DM11" s="23">
        <f t="shared" si="17"/>
        <v>10</v>
      </c>
      <c r="DN11" s="23">
        <f t="shared" si="18"/>
        <v>2817.57</v>
      </c>
      <c r="DO11" s="23">
        <f t="shared" si="19"/>
        <v>0.20585114123162865</v>
      </c>
      <c r="DP11" s="23">
        <f t="shared" si="20"/>
        <v>0.33176739124664917</v>
      </c>
      <c r="DQ11" s="10">
        <v>0.3</v>
      </c>
      <c r="DR11" s="23">
        <f t="shared" si="21"/>
        <v>8.4527100000000015</v>
      </c>
      <c r="DS11" s="23">
        <f t="shared" si="22"/>
        <v>-0.23761853247827783</v>
      </c>
      <c r="DT11" s="23">
        <f t="shared" si="23"/>
        <v>0</v>
      </c>
      <c r="DU11" s="7">
        <v>0.05</v>
      </c>
      <c r="DV11" s="6">
        <f t="shared" si="24"/>
        <v>0.14087849999999999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5.8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5</v>
      </c>
      <c r="FG11" s="55">
        <f t="shared" si="33"/>
        <v>0</v>
      </c>
      <c r="FH11" s="55">
        <f t="shared" si="33"/>
        <v>5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>
        <f t="shared" si="29"/>
        <v>0</v>
      </c>
      <c r="FU11" s="4">
        <f t="shared" si="29"/>
        <v>2817.57</v>
      </c>
      <c r="FV11" s="4">
        <f t="shared" si="29"/>
        <v>0</v>
      </c>
      <c r="FW11" s="4">
        <f t="shared" si="29"/>
        <v>0</v>
      </c>
      <c r="FX11" s="4">
        <f t="shared" si="29"/>
        <v>0</v>
      </c>
      <c r="FY11" s="4">
        <f t="shared" si="29"/>
        <v>0</v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>
        <f t="shared" si="30"/>
        <v>0</v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customHeight="1">
      <c r="A12" s="62">
        <v>30100017</v>
      </c>
      <c r="B12" s="103"/>
      <c r="C12" s="28" t="s">
        <v>155</v>
      </c>
      <c r="D12" s="5">
        <v>324</v>
      </c>
      <c r="E12" s="22">
        <v>5.03</v>
      </c>
      <c r="F12" s="23">
        <f t="shared" si="0"/>
        <v>1629.72</v>
      </c>
      <c r="G12" s="23">
        <f>+'[2]7'!$L$39</f>
        <v>2644</v>
      </c>
      <c r="H12" s="23">
        <f t="shared" si="1"/>
        <v>0.6</v>
      </c>
      <c r="I12" s="23">
        <f t="shared" si="2"/>
        <v>18.600000000000001</v>
      </c>
      <c r="J12" s="23">
        <f t="shared" si="3"/>
        <v>1630.32</v>
      </c>
      <c r="K12" s="23">
        <f t="shared" si="4"/>
        <v>3.6802590902399533E-2</v>
      </c>
      <c r="L12" s="23">
        <f t="shared" si="5"/>
        <v>0.70347957639939485</v>
      </c>
      <c r="M12" s="10">
        <v>0.3</v>
      </c>
      <c r="N12" s="23">
        <f t="shared" si="6"/>
        <v>4.8909599999999998</v>
      </c>
      <c r="O12" s="23">
        <f t="shared" si="7"/>
        <v>-0.44028216730179437</v>
      </c>
      <c r="P12" s="23">
        <f t="shared" si="8"/>
        <v>0</v>
      </c>
      <c r="Q12" s="7">
        <v>0.05</v>
      </c>
      <c r="R12" s="6">
        <f t="shared" si="9"/>
        <v>8.1516000000000005E-2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>
        <v>0.6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v>6.2</v>
      </c>
      <c r="BC12" s="4"/>
      <c r="BD12" s="4">
        <v>6.2</v>
      </c>
      <c r="BE12" s="4"/>
      <c r="BF12" s="4"/>
      <c r="BG12" s="4"/>
      <c r="BH12" s="4"/>
      <c r="BI12" s="4"/>
      <c r="BJ12" s="4"/>
      <c r="BK12" s="4"/>
      <c r="BL12" s="4">
        <v>6.2</v>
      </c>
      <c r="BM12" s="4"/>
      <c r="BN12" s="4"/>
      <c r="BO12" s="4"/>
      <c r="BP12" s="4">
        <f t="shared" si="10"/>
        <v>0</v>
      </c>
      <c r="BQ12" s="4">
        <f t="shared" si="10"/>
        <v>1630.3199999999997</v>
      </c>
      <c r="BR12" s="4">
        <f t="shared" si="10"/>
        <v>0</v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>
        <f t="shared" si="11"/>
        <v>0</v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3"/>
      <c r="DG12" s="28" t="s">
        <v>155</v>
      </c>
      <c r="DH12" s="5">
        <f t="shared" si="13"/>
        <v>924</v>
      </c>
      <c r="DI12" s="24">
        <v>5.03</v>
      </c>
      <c r="DJ12" s="23">
        <f t="shared" si="14"/>
        <v>4647.72</v>
      </c>
      <c r="DK12" s="23">
        <f t="shared" si="15"/>
        <v>5816.7999999999993</v>
      </c>
      <c r="DL12" s="23">
        <f t="shared" si="16"/>
        <v>2.6</v>
      </c>
      <c r="DM12" s="23">
        <f t="shared" si="17"/>
        <v>18.600000000000001</v>
      </c>
      <c r="DN12" s="23">
        <f t="shared" si="18"/>
        <v>4650.3200000000006</v>
      </c>
      <c r="DO12" s="23">
        <f t="shared" si="19"/>
        <v>5.5910130915721924E-2</v>
      </c>
      <c r="DP12" s="23">
        <f t="shared" si="20"/>
        <v>0.31976344381790683</v>
      </c>
      <c r="DQ12" s="10">
        <v>0.3</v>
      </c>
      <c r="DR12" s="23">
        <f t="shared" si="21"/>
        <v>13.950960000000002</v>
      </c>
      <c r="DS12" s="23">
        <f t="shared" si="22"/>
        <v>-7.5673574733628762E-2</v>
      </c>
      <c r="DT12" s="23">
        <f t="shared" si="23"/>
        <v>0</v>
      </c>
      <c r="DU12" s="7">
        <v>0.05</v>
      </c>
      <c r="DV12" s="6">
        <f t="shared" si="24"/>
        <v>0.23251600000000006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2.6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6.2</v>
      </c>
      <c r="FG12" s="55">
        <f t="shared" si="33"/>
        <v>0</v>
      </c>
      <c r="FH12" s="55">
        <f t="shared" si="33"/>
        <v>6.2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6.2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>
        <f t="shared" si="29"/>
        <v>0</v>
      </c>
      <c r="FU12" s="4">
        <f t="shared" si="29"/>
        <v>4650.3200000000006</v>
      </c>
      <c r="FV12" s="4">
        <f t="shared" si="29"/>
        <v>0</v>
      </c>
      <c r="FW12" s="4">
        <f t="shared" si="29"/>
        <v>0</v>
      </c>
      <c r="FX12" s="4">
        <f t="shared" si="29"/>
        <v>0</v>
      </c>
      <c r="FY12" s="4">
        <f t="shared" si="29"/>
        <v>0</v>
      </c>
      <c r="FZ12" s="4" t="str">
        <f t="shared" si="29"/>
        <v/>
      </c>
      <c r="GA12" s="4">
        <f t="shared" si="29"/>
        <v>0</v>
      </c>
      <c r="GB12" s="4">
        <f t="shared" si="29"/>
        <v>0</v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>
        <f t="shared" si="30"/>
        <v>0</v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4"/>
      <c r="C13" s="28" t="s">
        <v>157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4"/>
      <c r="DG13" s="28" t="s">
        <v>157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8" t="s">
        <v>158</v>
      </c>
      <c r="C14" s="28" t="s">
        <v>151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8" t="s">
        <v>158</v>
      </c>
      <c r="DG14" s="28" t="s">
        <v>151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8"/>
      <c r="C15" s="28" t="s">
        <v>159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8"/>
      <c r="DG15" s="28" t="s">
        <v>159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8"/>
      <c r="C16" s="28" t="s">
        <v>160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8"/>
      <c r="DG16" s="28" t="s">
        <v>160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8"/>
      <c r="C17" s="28" t="s">
        <v>161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8"/>
      <c r="DG17" s="28" t="s">
        <v>161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customHeight="1">
      <c r="A18" s="62">
        <v>30100035</v>
      </c>
      <c r="B18" s="102" t="s">
        <v>162</v>
      </c>
      <c r="C18" s="28" t="s">
        <v>161</v>
      </c>
      <c r="D18" s="5">
        <v>272</v>
      </c>
      <c r="E18" s="22">
        <v>5.03</v>
      </c>
      <c r="F18" s="23">
        <f t="shared" si="0"/>
        <v>1368.16</v>
      </c>
      <c r="G18" s="23">
        <f>+'[2]7'!$L$32</f>
        <v>925.68</v>
      </c>
      <c r="H18" s="23">
        <f t="shared" si="1"/>
        <v>1</v>
      </c>
      <c r="I18" s="23">
        <f t="shared" si="2"/>
        <v>0</v>
      </c>
      <c r="J18" s="23">
        <f t="shared" si="3"/>
        <v>1369.16</v>
      </c>
      <c r="K18" s="23">
        <f t="shared" si="4"/>
        <v>7.3037482836191533E-2</v>
      </c>
      <c r="L18" s="23">
        <f t="shared" si="5"/>
        <v>0</v>
      </c>
      <c r="M18" s="10">
        <v>0.4</v>
      </c>
      <c r="N18" s="23">
        <f t="shared" si="6"/>
        <v>5.4766400000000006</v>
      </c>
      <c r="O18" s="23">
        <f t="shared" si="7"/>
        <v>0.32696251716380847</v>
      </c>
      <c r="P18" s="23">
        <f t="shared" si="8"/>
        <v>0</v>
      </c>
      <c r="Q18" s="7">
        <v>0.3</v>
      </c>
      <c r="R18" s="6">
        <f t="shared" si="9"/>
        <v>0.410748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>
        <v>1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>
        <f t="shared" si="10"/>
        <v>1369.1599999999999</v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>
        <f t="shared" si="11"/>
        <v>0</v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2" t="s">
        <v>162</v>
      </c>
      <c r="DG18" s="28" t="s">
        <v>161</v>
      </c>
      <c r="DH18" s="5">
        <f t="shared" si="13"/>
        <v>272</v>
      </c>
      <c r="DI18" s="24">
        <v>5.03</v>
      </c>
      <c r="DJ18" s="23">
        <f t="shared" si="14"/>
        <v>1368.16</v>
      </c>
      <c r="DK18" s="23">
        <f t="shared" si="15"/>
        <v>925.68</v>
      </c>
      <c r="DL18" s="23">
        <f t="shared" si="16"/>
        <v>1</v>
      </c>
      <c r="DM18" s="23">
        <f t="shared" si="17"/>
        <v>0</v>
      </c>
      <c r="DN18" s="23">
        <f t="shared" si="18"/>
        <v>1369.16</v>
      </c>
      <c r="DO18" s="23">
        <f t="shared" si="19"/>
        <v>7.3037482836191533E-2</v>
      </c>
      <c r="DP18" s="23">
        <f t="shared" si="20"/>
        <v>0</v>
      </c>
      <c r="DQ18" s="10">
        <v>0.4</v>
      </c>
      <c r="DR18" s="23">
        <f t="shared" si="21"/>
        <v>5.4766400000000006</v>
      </c>
      <c r="DS18" s="23">
        <f t="shared" si="22"/>
        <v>0.32696251716380847</v>
      </c>
      <c r="DT18" s="23">
        <f t="shared" si="23"/>
        <v>0</v>
      </c>
      <c r="DU18" s="7">
        <v>0.3</v>
      </c>
      <c r="DV18" s="6">
        <f t="shared" si="24"/>
        <v>0.410748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1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>
        <f t="shared" si="29"/>
        <v>0</v>
      </c>
      <c r="FU18" s="4">
        <f t="shared" si="29"/>
        <v>1369.1599999999999</v>
      </c>
      <c r="FV18" s="4" t="str">
        <f t="shared" si="29"/>
        <v/>
      </c>
      <c r="FW18" s="4">
        <f t="shared" si="29"/>
        <v>0</v>
      </c>
      <c r="FX18" s="4">
        <f t="shared" si="29"/>
        <v>0</v>
      </c>
      <c r="FY18" s="4">
        <f t="shared" si="29"/>
        <v>0</v>
      </c>
      <c r="FZ18" s="4" t="str">
        <f t="shared" si="29"/>
        <v/>
      </c>
      <c r="GA18" s="4">
        <f t="shared" si="29"/>
        <v>0</v>
      </c>
      <c r="GB18" s="4">
        <f t="shared" si="29"/>
        <v>0</v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>
        <f t="shared" si="30"/>
        <v>0</v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customHeight="1">
      <c r="A19" s="62">
        <v>30100036</v>
      </c>
      <c r="B19" s="103"/>
      <c r="C19" s="28" t="s">
        <v>163</v>
      </c>
      <c r="D19" s="5">
        <v>374</v>
      </c>
      <c r="E19" s="22">
        <v>5.03</v>
      </c>
      <c r="F19" s="23">
        <f t="shared" si="0"/>
        <v>1881.22</v>
      </c>
      <c r="G19" s="23">
        <f>+'[2]7'!$L$31</f>
        <v>2404.64</v>
      </c>
      <c r="H19" s="23">
        <f t="shared" si="1"/>
        <v>2</v>
      </c>
      <c r="I19" s="23">
        <f t="shared" si="2"/>
        <v>0</v>
      </c>
      <c r="J19" s="23">
        <f t="shared" si="3"/>
        <v>1883.22</v>
      </c>
      <c r="K19" s="23">
        <f t="shared" si="4"/>
        <v>0.10620108112700587</v>
      </c>
      <c r="L19" s="23">
        <f t="shared" si="5"/>
        <v>0</v>
      </c>
      <c r="M19" s="10">
        <v>0.4</v>
      </c>
      <c r="N19" s="23">
        <f t="shared" si="6"/>
        <v>7.5328800000000005</v>
      </c>
      <c r="O19" s="23">
        <f t="shared" si="7"/>
        <v>0.29379891887299414</v>
      </c>
      <c r="P19" s="23">
        <f t="shared" si="8"/>
        <v>0</v>
      </c>
      <c r="Q19" s="7">
        <v>0.3</v>
      </c>
      <c r="R19" s="6">
        <f t="shared" si="9"/>
        <v>0.56496599999999997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>
        <v>2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>
        <f t="shared" si="10"/>
        <v>1883.22</v>
      </c>
      <c r="BR19" s="4" t="str">
        <f t="shared" si="10"/>
        <v/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>
        <f t="shared" si="36"/>
        <v>0</v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3"/>
      <c r="DG19" s="28" t="s">
        <v>163</v>
      </c>
      <c r="DH19" s="5">
        <f t="shared" si="13"/>
        <v>467</v>
      </c>
      <c r="DI19" s="24">
        <v>5.03</v>
      </c>
      <c r="DJ19" s="23">
        <f t="shared" si="14"/>
        <v>2349.0100000000002</v>
      </c>
      <c r="DK19" s="23">
        <f t="shared" si="15"/>
        <v>2660</v>
      </c>
      <c r="DL19" s="23">
        <f t="shared" si="16"/>
        <v>2</v>
      </c>
      <c r="DM19" s="23">
        <f t="shared" si="17"/>
        <v>0</v>
      </c>
      <c r="DN19" s="23">
        <f t="shared" si="18"/>
        <v>2351.0100000000002</v>
      </c>
      <c r="DO19" s="23">
        <f t="shared" si="19"/>
        <v>8.5069821055631406E-2</v>
      </c>
      <c r="DP19" s="23">
        <f t="shared" si="20"/>
        <v>0</v>
      </c>
      <c r="DQ19" s="10">
        <v>0.4</v>
      </c>
      <c r="DR19" s="23">
        <f t="shared" si="21"/>
        <v>9.404040000000002</v>
      </c>
      <c r="DS19" s="23">
        <f t="shared" si="22"/>
        <v>0.31493017894436859</v>
      </c>
      <c r="DT19" s="23">
        <f t="shared" si="23"/>
        <v>0</v>
      </c>
      <c r="DU19" s="7">
        <v>0.3</v>
      </c>
      <c r="DV19" s="6">
        <f t="shared" si="24"/>
        <v>0.70530300000000001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2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>
        <f t="shared" si="29"/>
        <v>0</v>
      </c>
      <c r="FU19" s="4">
        <f t="shared" si="29"/>
        <v>2351.0100000000002</v>
      </c>
      <c r="FV19" s="4" t="str">
        <f t="shared" si="29"/>
        <v/>
      </c>
      <c r="FW19" s="4">
        <f t="shared" si="29"/>
        <v>0</v>
      </c>
      <c r="FX19" s="4">
        <f t="shared" si="29"/>
        <v>0</v>
      </c>
      <c r="FY19" s="4">
        <f t="shared" si="29"/>
        <v>0</v>
      </c>
      <c r="FZ19" s="4" t="str">
        <f t="shared" si="29"/>
        <v/>
      </c>
      <c r="GA19" s="4">
        <f t="shared" si="29"/>
        <v>0</v>
      </c>
      <c r="GB19" s="4">
        <f t="shared" si="29"/>
        <v>0</v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>
        <f t="shared" si="37"/>
        <v>0</v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4"/>
      <c r="C20" s="28" t="s">
        <v>149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4"/>
      <c r="DG20" s="28" t="s">
        <v>149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2" t="s">
        <v>164</v>
      </c>
      <c r="C21" s="28" t="s">
        <v>165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2" t="s">
        <v>164</v>
      </c>
      <c r="DG21" s="28" t="s">
        <v>165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3"/>
      <c r="C22" s="28" t="s">
        <v>166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3"/>
      <c r="DG22" s="28" t="s">
        <v>166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3"/>
      <c r="C23" s="28" t="s">
        <v>167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3"/>
      <c r="DG23" s="28" t="s">
        <v>167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4"/>
      <c r="C24" s="28" t="s">
        <v>144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4"/>
      <c r="DG24" s="28" t="s">
        <v>144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168</v>
      </c>
      <c r="C25" s="28" t="s">
        <v>169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168</v>
      </c>
      <c r="DG25" s="28" t="s">
        <v>169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customHeight="1">
      <c r="A26" s="62">
        <v>30100038</v>
      </c>
      <c r="B26" s="108" t="s">
        <v>170</v>
      </c>
      <c r="C26" s="28" t="s">
        <v>14</v>
      </c>
      <c r="D26" s="5">
        <v>540</v>
      </c>
      <c r="E26" s="22">
        <v>5.03</v>
      </c>
      <c r="F26" s="23">
        <f t="shared" si="0"/>
        <v>2716.2000000000003</v>
      </c>
      <c r="G26" s="23">
        <f>+'[2]8'!$L$42</f>
        <v>3551.8824</v>
      </c>
      <c r="H26" s="23">
        <f t="shared" si="1"/>
        <v>14.4</v>
      </c>
      <c r="I26" s="23">
        <f t="shared" si="2"/>
        <v>0</v>
      </c>
      <c r="J26" s="23">
        <f t="shared" si="3"/>
        <v>2730.6000000000004</v>
      </c>
      <c r="K26" s="23">
        <f t="shared" si="4"/>
        <v>0.52735662491760049</v>
      </c>
      <c r="L26" s="23">
        <f t="shared" si="5"/>
        <v>0</v>
      </c>
      <c r="M26" s="10">
        <v>0.8</v>
      </c>
      <c r="N26" s="23">
        <f t="shared" si="6"/>
        <v>21.844800000000006</v>
      </c>
      <c r="O26" s="23">
        <f t="shared" si="7"/>
        <v>0.27264337508239955</v>
      </c>
      <c r="P26" s="23">
        <f t="shared" si="8"/>
        <v>0</v>
      </c>
      <c r="Q26" s="7">
        <v>0.5</v>
      </c>
      <c r="R26" s="6">
        <f t="shared" si="9"/>
        <v>1.3653000000000002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>
        <v>4.9000000000000004</v>
      </c>
      <c r="AD26" s="4"/>
      <c r="AE26" s="4"/>
      <c r="AF26" s="4"/>
      <c r="AG26" s="4"/>
      <c r="AH26" s="4"/>
      <c r="AI26" s="4"/>
      <c r="AJ26" s="4">
        <v>9.5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8"/>
        <v>0</v>
      </c>
      <c r="BQ26" s="4">
        <f t="shared" si="38"/>
        <v>929.16250000000014</v>
      </c>
      <c r="BR26" s="4" t="str">
        <f t="shared" si="38"/>
        <v/>
      </c>
      <c r="BS26" s="4">
        <f t="shared" si="38"/>
        <v>0</v>
      </c>
      <c r="BT26" s="4">
        <f t="shared" si="38"/>
        <v>0</v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>
        <f t="shared" si="38"/>
        <v>695.81776898850057</v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>
        <f t="shared" si="36"/>
        <v>0</v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>
        <f t="shared" si="36"/>
        <v>0</v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8" t="s">
        <v>170</v>
      </c>
      <c r="DG26" s="28" t="s">
        <v>14</v>
      </c>
      <c r="DH26" s="5">
        <f t="shared" si="13"/>
        <v>1080</v>
      </c>
      <c r="DI26" s="24">
        <v>5.03</v>
      </c>
      <c r="DJ26" s="23">
        <f t="shared" si="14"/>
        <v>5432.4000000000005</v>
      </c>
      <c r="DK26" s="23">
        <f t="shared" si="15"/>
        <v>7118.4420000000009</v>
      </c>
      <c r="DL26" s="23">
        <f t="shared" si="16"/>
        <v>40.200000000000003</v>
      </c>
      <c r="DM26" s="23">
        <f t="shared" si="17"/>
        <v>2.5</v>
      </c>
      <c r="DN26" s="23">
        <f t="shared" si="18"/>
        <v>5472.6</v>
      </c>
      <c r="DO26" s="23">
        <f t="shared" si="19"/>
        <v>0.73456857800679753</v>
      </c>
      <c r="DP26" s="23">
        <f t="shared" si="20"/>
        <v>3.5120044526597248E-2</v>
      </c>
      <c r="DQ26" s="10">
        <v>0.8</v>
      </c>
      <c r="DR26" s="23">
        <f t="shared" si="21"/>
        <v>43.780800000000006</v>
      </c>
      <c r="DS26" s="23">
        <f t="shared" si="22"/>
        <v>3.0311377466605262E-2</v>
      </c>
      <c r="DT26" s="23">
        <f t="shared" si="23"/>
        <v>0</v>
      </c>
      <c r="DU26" s="7">
        <v>0.5</v>
      </c>
      <c r="DV26" s="6">
        <f t="shared" si="24"/>
        <v>2.7363000000000004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14.700000000000001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25.5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2.5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>
        <f t="shared" si="40"/>
        <v>0</v>
      </c>
      <c r="FU26" s="4">
        <f t="shared" si="40"/>
        <v>2001.1746268656718</v>
      </c>
      <c r="FV26" s="4">
        <f t="shared" si="40"/>
        <v>0</v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0</v>
      </c>
      <c r="GB26" s="4">
        <f t="shared" si="40"/>
        <v>931.91536015787722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08"/>
      <c r="C27" s="28" t="s">
        <v>15</v>
      </c>
      <c r="D27" s="5">
        <v>463</v>
      </c>
      <c r="E27" s="22">
        <v>5.03</v>
      </c>
      <c r="F27" s="23">
        <f t="shared" si="0"/>
        <v>2328.8900000000003</v>
      </c>
      <c r="G27" s="23">
        <f>+'[2]7'!$L$43</f>
        <v>2935.44</v>
      </c>
      <c r="H27" s="23">
        <f t="shared" si="1"/>
        <v>40</v>
      </c>
      <c r="I27" s="23">
        <f t="shared" si="2"/>
        <v>0</v>
      </c>
      <c r="J27" s="23">
        <f t="shared" si="3"/>
        <v>2368.8900000000003</v>
      </c>
      <c r="K27" s="23">
        <f t="shared" si="4"/>
        <v>1.6885545550869814</v>
      </c>
      <c r="L27" s="23">
        <f t="shared" si="5"/>
        <v>0</v>
      </c>
      <c r="M27" s="10">
        <v>0.8</v>
      </c>
      <c r="N27" s="23">
        <f t="shared" si="6"/>
        <v>18.951120000000003</v>
      </c>
      <c r="O27" s="23">
        <f t="shared" si="7"/>
        <v>-0.88855455508698133</v>
      </c>
      <c r="P27" s="23">
        <f t="shared" si="8"/>
        <v>0</v>
      </c>
      <c r="Q27" s="7">
        <v>0.5</v>
      </c>
      <c r="R27" s="6">
        <f t="shared" si="9"/>
        <v>1.1844450000000002</v>
      </c>
      <c r="S27" s="5"/>
      <c r="T27" s="5"/>
      <c r="U27" s="5"/>
      <c r="V27" s="5"/>
      <c r="W27" s="5"/>
      <c r="X27" s="5"/>
      <c r="Y27" s="5"/>
      <c r="Z27" s="5"/>
      <c r="AA27" s="5"/>
      <c r="AB27" s="4">
        <v>6.5</v>
      </c>
      <c r="AC27" s="4">
        <v>15</v>
      </c>
      <c r="AD27" s="4"/>
      <c r="AE27" s="4"/>
      <c r="AF27" s="4"/>
      <c r="AG27" s="4"/>
      <c r="AH27" s="4"/>
      <c r="AI27" s="4"/>
      <c r="AJ27" s="4"/>
      <c r="AK27" s="4">
        <v>18.5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0.27439011520163448</v>
      </c>
      <c r="BQ27" s="4">
        <f t="shared" si="38"/>
        <v>888.33375000000012</v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>
        <f t="shared" si="38"/>
        <v>0</v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>
        <f t="shared" si="36"/>
        <v>0</v>
      </c>
      <c r="CI27" s="4">
        <f t="shared" si="36"/>
        <v>0</v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>
        <f t="shared" si="36"/>
        <v>0</v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8"/>
      <c r="DG27" s="28" t="s">
        <v>15</v>
      </c>
      <c r="DH27" s="5">
        <f t="shared" si="13"/>
        <v>463</v>
      </c>
      <c r="DI27" s="24">
        <v>5.03</v>
      </c>
      <c r="DJ27" s="23">
        <f t="shared" si="14"/>
        <v>2328.8900000000003</v>
      </c>
      <c r="DK27" s="23">
        <f t="shared" si="15"/>
        <v>2935.44</v>
      </c>
      <c r="DL27" s="23">
        <f t="shared" si="16"/>
        <v>40</v>
      </c>
      <c r="DM27" s="23">
        <f t="shared" si="17"/>
        <v>0</v>
      </c>
      <c r="DN27" s="23">
        <f t="shared" si="18"/>
        <v>2368.8900000000003</v>
      </c>
      <c r="DO27" s="23">
        <f t="shared" si="19"/>
        <v>1.6885545550869814</v>
      </c>
      <c r="DP27" s="23">
        <f t="shared" si="20"/>
        <v>0</v>
      </c>
      <c r="DQ27" s="10">
        <v>0.8</v>
      </c>
      <c r="DR27" s="23">
        <f t="shared" si="21"/>
        <v>18.951120000000003</v>
      </c>
      <c r="DS27" s="23">
        <f t="shared" si="22"/>
        <v>-0.88855455508698133</v>
      </c>
      <c r="DT27" s="23">
        <f t="shared" si="23"/>
        <v>0</v>
      </c>
      <c r="DU27" s="7">
        <v>0.5</v>
      </c>
      <c r="DV27" s="6">
        <f t="shared" si="24"/>
        <v>1.1844450000000002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6.5</v>
      </c>
      <c r="EG27" s="55">
        <f t="shared" si="35"/>
        <v>15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18.5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>
        <f t="shared" si="40"/>
        <v>0.27439011520163448</v>
      </c>
      <c r="FU27" s="4">
        <f t="shared" si="40"/>
        <v>888.33375000000012</v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0</v>
      </c>
      <c r="GB27" s="4">
        <f t="shared" si="40"/>
        <v>0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>
        <f t="shared" si="37"/>
        <v>0</v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>
        <f t="shared" si="37"/>
        <v>0</v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9" t="s">
        <v>171</v>
      </c>
      <c r="C28" s="28" t="s">
        <v>172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9" t="s">
        <v>171</v>
      </c>
      <c r="DG28" s="28" t="s">
        <v>172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10"/>
      <c r="C29" s="28" t="s">
        <v>149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10"/>
      <c r="DG29" s="28" t="s">
        <v>149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10"/>
      <c r="C30" s="28" t="s">
        <v>163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10"/>
      <c r="DG30" s="28" t="s">
        <v>163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11"/>
      <c r="C31" s="28" t="s">
        <v>161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11"/>
      <c r="DG31" s="28" t="s">
        <v>161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2" t="s">
        <v>173</v>
      </c>
      <c r="C32" s="28" t="s">
        <v>150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2" t="s">
        <v>173</v>
      </c>
      <c r="DG32" s="28" t="s">
        <v>150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3"/>
      <c r="C33" s="28" t="s">
        <v>146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3"/>
      <c r="DG33" s="28" t="s">
        <v>146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3"/>
      <c r="C34" s="28" t="s">
        <v>163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3"/>
      <c r="DG34" s="28" t="s">
        <v>163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4"/>
      <c r="C35" s="28" t="s">
        <v>174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4"/>
      <c r="DG35" s="28" t="s">
        <v>174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2" t="s">
        <v>175</v>
      </c>
      <c r="C36" s="28" t="s">
        <v>176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2" t="s">
        <v>175</v>
      </c>
      <c r="DG36" s="28" t="s">
        <v>176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3"/>
      <c r="C37" s="28" t="s">
        <v>157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3"/>
      <c r="DG37" s="28" t="s">
        <v>157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3"/>
      <c r="C38" s="28" t="s">
        <v>178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3"/>
      <c r="DG38" s="28" t="s">
        <v>178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3"/>
      <c r="C39" s="28" t="s">
        <v>179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3"/>
      <c r="DG39" s="28" t="s">
        <v>179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4"/>
      <c r="C40" s="28" t="s">
        <v>180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4"/>
      <c r="DG40" s="28" t="s">
        <v>180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02" t="s">
        <v>181</v>
      </c>
      <c r="C41" s="28" t="s">
        <v>159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2" t="s">
        <v>181</v>
      </c>
      <c r="DG41" s="28" t="s">
        <v>159</v>
      </c>
      <c r="DH41" s="5">
        <f t="shared" si="13"/>
        <v>385</v>
      </c>
      <c r="DI41" s="24">
        <v>5.03</v>
      </c>
      <c r="DJ41" s="23">
        <f t="shared" si="14"/>
        <v>1936.5500000000002</v>
      </c>
      <c r="DK41" s="23">
        <f t="shared" si="15"/>
        <v>2346.6628571428573</v>
      </c>
      <c r="DL41" s="23">
        <f t="shared" si="16"/>
        <v>4.2</v>
      </c>
      <c r="DM41" s="23">
        <f t="shared" si="17"/>
        <v>10</v>
      </c>
      <c r="DN41" s="23">
        <f t="shared" si="18"/>
        <v>1940.7500000000002</v>
      </c>
      <c r="DO41" s="23">
        <f t="shared" si="19"/>
        <v>0.21641118124436426</v>
      </c>
      <c r="DP41" s="23">
        <f t="shared" si="20"/>
        <v>0.42613705541729768</v>
      </c>
      <c r="DQ41" s="10">
        <v>0.5</v>
      </c>
      <c r="DR41" s="23">
        <f t="shared" si="21"/>
        <v>9.7037500000000012</v>
      </c>
      <c r="DS41" s="23">
        <f t="shared" si="22"/>
        <v>-0.14254823666166194</v>
      </c>
      <c r="DT41" s="23">
        <f t="shared" si="23"/>
        <v>1.5457941517454592</v>
      </c>
      <c r="DU41" s="7">
        <v>1</v>
      </c>
      <c r="DV41" s="6">
        <f t="shared" si="24"/>
        <v>1.9407500000000002</v>
      </c>
      <c r="DW41" s="5">
        <f t="shared" si="44"/>
        <v>2</v>
      </c>
      <c r="DX41" s="5">
        <f t="shared" si="44"/>
        <v>0</v>
      </c>
      <c r="DY41" s="5">
        <f t="shared" si="44"/>
        <v>0</v>
      </c>
      <c r="DZ41" s="5">
        <f t="shared" si="44"/>
        <v>1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3</v>
      </c>
      <c r="EH41" s="55">
        <f t="shared" si="44"/>
        <v>0</v>
      </c>
      <c r="EI41" s="55">
        <f t="shared" si="44"/>
        <v>0</v>
      </c>
      <c r="EJ41" s="55">
        <f t="shared" si="44"/>
        <v>1.2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10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>
        <f t="shared" si="48"/>
        <v>0</v>
      </c>
      <c r="FU41" s="4">
        <f t="shared" si="48"/>
        <v>1386.2500000000002</v>
      </c>
      <c r="FV41" s="4">
        <f t="shared" si="48"/>
        <v>0</v>
      </c>
      <c r="FW41" s="4">
        <f t="shared" si="48"/>
        <v>0</v>
      </c>
      <c r="FX41" s="4">
        <f t="shared" si="48"/>
        <v>12.366353213963672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>
        <f t="shared" si="48"/>
        <v>0</v>
      </c>
      <c r="GD41" s="4" t="str">
        <f t="shared" si="48"/>
        <v/>
      </c>
      <c r="GE41" s="4" t="str">
        <f t="shared" si="48"/>
        <v/>
      </c>
      <c r="GF41" s="4">
        <f t="shared" si="48"/>
        <v>0</v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4"/>
      <c r="C42" s="28" t="s">
        <v>182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4"/>
      <c r="DG42" s="28" t="s">
        <v>182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183</v>
      </c>
      <c r="C43" s="28" t="s">
        <v>184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183</v>
      </c>
      <c r="DG43" s="28" t="s">
        <v>184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2">
        <v>30100049</v>
      </c>
      <c r="B44" s="102" t="s">
        <v>185</v>
      </c>
      <c r="C44" s="28" t="s">
        <v>186</v>
      </c>
      <c r="D44" s="5">
        <v>1202</v>
      </c>
      <c r="E44" s="22">
        <v>5.03</v>
      </c>
      <c r="F44" s="23">
        <f t="shared" si="0"/>
        <v>6046.06</v>
      </c>
      <c r="G44" s="23">
        <f>+'[2]8'!$L$62</f>
        <v>6421.1900000000005</v>
      </c>
      <c r="H44" s="23">
        <f t="shared" si="1"/>
        <v>9.5</v>
      </c>
      <c r="I44" s="23">
        <f t="shared" si="2"/>
        <v>0</v>
      </c>
      <c r="J44" s="23">
        <f t="shared" si="3"/>
        <v>6055.56</v>
      </c>
      <c r="K44" s="23">
        <f t="shared" si="4"/>
        <v>0.15688061880321555</v>
      </c>
      <c r="L44" s="23">
        <f t="shared" si="5"/>
        <v>0</v>
      </c>
      <c r="M44" s="10">
        <v>0.4</v>
      </c>
      <c r="N44" s="23">
        <f t="shared" si="6"/>
        <v>24.222240000000003</v>
      </c>
      <c r="O44" s="23">
        <f t="shared" si="7"/>
        <v>0.24311938119678447</v>
      </c>
      <c r="P44" s="23">
        <f t="shared" si="8"/>
        <v>0</v>
      </c>
      <c r="Q44" s="7">
        <v>0.6</v>
      </c>
      <c r="R44" s="6">
        <f t="shared" si="9"/>
        <v>3.6333360000000003</v>
      </c>
      <c r="S44" s="5"/>
      <c r="T44" s="5"/>
      <c r="U44" s="5"/>
      <c r="V44" s="5"/>
      <c r="W44" s="5"/>
      <c r="X44" s="5"/>
      <c r="Y44" s="5"/>
      <c r="Z44" s="5"/>
      <c r="AA44" s="5"/>
      <c r="AB44" s="4">
        <v>2.6</v>
      </c>
      <c r="AC44" s="4">
        <v>6.9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7"/>
        <v>4.2935748304037943E-2</v>
      </c>
      <c r="BQ44" s="4">
        <f t="shared" si="47"/>
        <v>4398.248842105264</v>
      </c>
      <c r="BR44" s="4" t="str">
        <f t="shared" si="47"/>
        <v/>
      </c>
      <c r="BS44" s="4">
        <f t="shared" si="47"/>
        <v>0</v>
      </c>
      <c r="BT44" s="4">
        <f t="shared" si="47"/>
        <v>0</v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>
        <f t="shared" si="47"/>
        <v>0</v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>
        <f t="shared" si="45"/>
        <v>0</v>
      </c>
      <c r="CI44" s="4">
        <f t="shared" si="45"/>
        <v>0</v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2" t="s">
        <v>185</v>
      </c>
      <c r="DG44" s="28" t="s">
        <v>186</v>
      </c>
      <c r="DH44" s="5">
        <f t="shared" si="13"/>
        <v>1625</v>
      </c>
      <c r="DI44" s="24">
        <v>5.03</v>
      </c>
      <c r="DJ44" s="23">
        <f t="shared" si="14"/>
        <v>8173.75</v>
      </c>
      <c r="DK44" s="23">
        <f t="shared" si="15"/>
        <v>8836.5</v>
      </c>
      <c r="DL44" s="23">
        <f t="shared" si="16"/>
        <v>15.5</v>
      </c>
      <c r="DM44" s="23">
        <f t="shared" si="17"/>
        <v>5</v>
      </c>
      <c r="DN44" s="23">
        <f t="shared" si="18"/>
        <v>8189.25</v>
      </c>
      <c r="DO44" s="23">
        <f t="shared" si="19"/>
        <v>0.18927252190371524</v>
      </c>
      <c r="DP44" s="23">
        <f t="shared" si="20"/>
        <v>5.658348893792791E-2</v>
      </c>
      <c r="DQ44" s="10">
        <v>0.4</v>
      </c>
      <c r="DR44" s="23">
        <f t="shared" si="21"/>
        <v>32.757000000000005</v>
      </c>
      <c r="DS44" s="23">
        <f t="shared" si="22"/>
        <v>0.15414398915835686</v>
      </c>
      <c r="DT44" s="23">
        <f t="shared" si="23"/>
        <v>0</v>
      </c>
      <c r="DU44" s="7">
        <v>0.6</v>
      </c>
      <c r="DV44" s="6">
        <f t="shared" si="24"/>
        <v>4.9135499999999999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5.0999999999999996</v>
      </c>
      <c r="EG44" s="55">
        <f t="shared" si="44"/>
        <v>10.4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5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>
        <f t="shared" si="48"/>
        <v>6.2276765271545013E-2</v>
      </c>
      <c r="FU44" s="4">
        <f t="shared" si="48"/>
        <v>5494.7225806451615</v>
      </c>
      <c r="FV44" s="4">
        <f t="shared" si="48"/>
        <v>0</v>
      </c>
      <c r="FW44" s="4">
        <f t="shared" si="48"/>
        <v>0</v>
      </c>
      <c r="FX44" s="4">
        <f t="shared" si="48"/>
        <v>0</v>
      </c>
      <c r="FY44" s="4">
        <f t="shared" si="48"/>
        <v>0</v>
      </c>
      <c r="FZ44" s="4" t="str">
        <f t="shared" si="48"/>
        <v/>
      </c>
      <c r="GA44" s="4">
        <f t="shared" si="48"/>
        <v>0</v>
      </c>
      <c r="GB44" s="4">
        <f t="shared" si="48"/>
        <v>0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>
        <f t="shared" si="46"/>
        <v>0</v>
      </c>
      <c r="GM44" s="4">
        <f t="shared" si="46"/>
        <v>0</v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customHeight="1">
      <c r="A45" s="62">
        <v>30100050</v>
      </c>
      <c r="B45" s="103"/>
      <c r="C45" s="28" t="s">
        <v>161</v>
      </c>
      <c r="D45" s="5">
        <v>1036</v>
      </c>
      <c r="E45" s="22">
        <v>5.03</v>
      </c>
      <c r="F45" s="23">
        <f t="shared" si="0"/>
        <v>5211.08</v>
      </c>
      <c r="G45" s="23">
        <f>+'[2]7'!$L$63</f>
        <v>5938.1280000000006</v>
      </c>
      <c r="H45" s="23">
        <f t="shared" si="1"/>
        <v>23</v>
      </c>
      <c r="I45" s="23">
        <f t="shared" si="2"/>
        <v>0</v>
      </c>
      <c r="J45" s="23">
        <f t="shared" si="3"/>
        <v>5234.08</v>
      </c>
      <c r="K45" s="23">
        <f t="shared" si="4"/>
        <v>0.43942775043560667</v>
      </c>
      <c r="L45" s="23">
        <f t="shared" si="5"/>
        <v>0</v>
      </c>
      <c r="M45" s="10">
        <v>0.4</v>
      </c>
      <c r="N45" s="23">
        <f t="shared" si="6"/>
        <v>20.936320000000002</v>
      </c>
      <c r="O45" s="23">
        <f t="shared" si="7"/>
        <v>-3.9427750435606645E-2</v>
      </c>
      <c r="P45" s="23">
        <f t="shared" si="8"/>
        <v>0</v>
      </c>
      <c r="Q45" s="7">
        <v>0.6</v>
      </c>
      <c r="R45" s="6">
        <f t="shared" si="9"/>
        <v>3.1404479999999997</v>
      </c>
      <c r="S45" s="5"/>
      <c r="T45" s="5"/>
      <c r="U45" s="5"/>
      <c r="V45" s="5"/>
      <c r="W45" s="5"/>
      <c r="X45" s="5"/>
      <c r="Y45" s="5"/>
      <c r="Z45" s="5"/>
      <c r="AA45" s="5"/>
      <c r="AB45" s="4">
        <v>2.5</v>
      </c>
      <c r="AC45" s="4">
        <v>20.5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f t="shared" si="47"/>
        <v>4.7763885916913766E-2</v>
      </c>
      <c r="BQ45" s="4">
        <f t="shared" si="47"/>
        <v>4665.1582608695644</v>
      </c>
      <c r="BR45" s="4" t="str">
        <f t="shared" si="47"/>
        <v/>
      </c>
      <c r="BS45" s="4">
        <f t="shared" si="47"/>
        <v>0</v>
      </c>
      <c r="BT45" s="4">
        <f t="shared" si="47"/>
        <v>0</v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>
        <f t="shared" si="47"/>
        <v>0</v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>
        <f t="shared" si="45"/>
        <v>0</v>
      </c>
      <c r="CI45" s="4">
        <f t="shared" si="45"/>
        <v>0</v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3"/>
      <c r="DG45" s="28" t="s">
        <v>161</v>
      </c>
      <c r="DH45" s="5">
        <f t="shared" si="13"/>
        <v>1985</v>
      </c>
      <c r="DI45" s="24">
        <v>5.03</v>
      </c>
      <c r="DJ45" s="23">
        <f t="shared" si="14"/>
        <v>9984.5500000000011</v>
      </c>
      <c r="DK45" s="23">
        <f t="shared" si="15"/>
        <v>10957.26</v>
      </c>
      <c r="DL45" s="23">
        <f t="shared" si="16"/>
        <v>38</v>
      </c>
      <c r="DM45" s="23">
        <f t="shared" si="17"/>
        <v>0</v>
      </c>
      <c r="DN45" s="23">
        <f t="shared" si="18"/>
        <v>10022.550000000001</v>
      </c>
      <c r="DO45" s="23">
        <f t="shared" si="19"/>
        <v>0.37914502796194577</v>
      </c>
      <c r="DP45" s="23">
        <f t="shared" si="20"/>
        <v>0</v>
      </c>
      <c r="DQ45" s="10">
        <v>0.4</v>
      </c>
      <c r="DR45" s="23">
        <f t="shared" si="21"/>
        <v>40.090200000000003</v>
      </c>
      <c r="DS45" s="23">
        <f t="shared" si="22"/>
        <v>2.0854972038054254E-2</v>
      </c>
      <c r="DT45" s="23">
        <f t="shared" si="23"/>
        <v>0</v>
      </c>
      <c r="DU45" s="7">
        <v>0.6</v>
      </c>
      <c r="DV45" s="6">
        <f t="shared" si="24"/>
        <v>6.0135300000000003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2.5</v>
      </c>
      <c r="EG45" s="55">
        <f t="shared" si="44"/>
        <v>35.5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>
        <f t="shared" si="48"/>
        <v>2.4943751839601694E-2</v>
      </c>
      <c r="FU45" s="4">
        <f t="shared" si="48"/>
        <v>9363.171710526316</v>
      </c>
      <c r="FV45" s="4" t="str">
        <f t="shared" si="48"/>
        <v/>
      </c>
      <c r="FW45" s="4">
        <f t="shared" si="48"/>
        <v>0</v>
      </c>
      <c r="FX45" s="4">
        <f t="shared" si="48"/>
        <v>0</v>
      </c>
      <c r="FY45" s="4">
        <f t="shared" si="48"/>
        <v>0</v>
      </c>
      <c r="FZ45" s="4" t="str">
        <f t="shared" si="48"/>
        <v/>
      </c>
      <c r="GA45" s="4">
        <f t="shared" si="48"/>
        <v>0</v>
      </c>
      <c r="GB45" s="4">
        <f t="shared" si="48"/>
        <v>0</v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>
        <f t="shared" si="46"/>
        <v>0</v>
      </c>
      <c r="GM45" s="4">
        <f t="shared" si="46"/>
        <v>0</v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2" t="s">
        <v>187</v>
      </c>
      <c r="C46" s="28" t="s">
        <v>161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2" t="s">
        <v>187</v>
      </c>
      <c r="DG46" s="28" t="s">
        <v>161</v>
      </c>
      <c r="DH46" s="5">
        <f t="shared" si="13"/>
        <v>435</v>
      </c>
      <c r="DI46" s="24">
        <v>5.04</v>
      </c>
      <c r="DJ46" s="23">
        <f t="shared" si="14"/>
        <v>2192.4</v>
      </c>
      <c r="DK46" s="23">
        <f t="shared" si="15"/>
        <v>2646.28</v>
      </c>
      <c r="DL46" s="23">
        <f t="shared" si="16"/>
        <v>0</v>
      </c>
      <c r="DM46" s="23">
        <f t="shared" si="17"/>
        <v>0</v>
      </c>
      <c r="DN46" s="23">
        <f t="shared" si="18"/>
        <v>2192.4</v>
      </c>
      <c r="DO46" s="23">
        <f t="shared" si="19"/>
        <v>0</v>
      </c>
      <c r="DP46" s="23">
        <f t="shared" si="20"/>
        <v>0</v>
      </c>
      <c r="DQ46" s="10">
        <v>0.5</v>
      </c>
      <c r="DR46" s="23">
        <f t="shared" si="21"/>
        <v>10.962</v>
      </c>
      <c r="DS46" s="23">
        <f t="shared" si="22"/>
        <v>0.5</v>
      </c>
      <c r="DT46" s="23">
        <f t="shared" si="23"/>
        <v>0</v>
      </c>
      <c r="DU46" s="7">
        <v>0.6</v>
      </c>
      <c r="DV46" s="6">
        <f t="shared" si="24"/>
        <v>1.3154400000000002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>
        <f t="shared" si="48"/>
        <v>0</v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 t="str">
        <f t="shared" si="48"/>
        <v/>
      </c>
      <c r="GA46" s="4">
        <f t="shared" si="48"/>
        <v>0</v>
      </c>
      <c r="GB46" s="4">
        <f t="shared" si="48"/>
        <v>0</v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customHeight="1">
      <c r="A47" s="62">
        <v>30100052</v>
      </c>
      <c r="B47" s="104"/>
      <c r="C47" s="28" t="s">
        <v>159</v>
      </c>
      <c r="D47" s="5">
        <v>575</v>
      </c>
      <c r="E47" s="22">
        <v>5.04</v>
      </c>
      <c r="F47" s="23">
        <f t="shared" si="0"/>
        <v>2898</v>
      </c>
      <c r="G47" s="23">
        <f>+'[2]8'!$L$112</f>
        <v>3000.6900000000005</v>
      </c>
      <c r="H47" s="23">
        <f t="shared" si="1"/>
        <v>9.1999999999999993</v>
      </c>
      <c r="I47" s="23">
        <f t="shared" si="2"/>
        <v>0</v>
      </c>
      <c r="J47" s="23">
        <f t="shared" si="3"/>
        <v>2907.2</v>
      </c>
      <c r="K47" s="23">
        <f t="shared" si="4"/>
        <v>0.31645569620253167</v>
      </c>
      <c r="L47" s="23">
        <f t="shared" si="5"/>
        <v>0</v>
      </c>
      <c r="M47" s="10">
        <v>0.7</v>
      </c>
      <c r="N47" s="23">
        <f t="shared" si="6"/>
        <v>20.350399999999997</v>
      </c>
      <c r="O47" s="23">
        <f t="shared" si="7"/>
        <v>0.38354430379746829</v>
      </c>
      <c r="P47" s="23">
        <f t="shared" si="8"/>
        <v>0.34397358282883878</v>
      </c>
      <c r="Q47" s="7">
        <v>0.8</v>
      </c>
      <c r="R47" s="6">
        <f t="shared" si="9"/>
        <v>2.3257599999999998</v>
      </c>
      <c r="S47" s="5">
        <v>1</v>
      </c>
      <c r="T47" s="5"/>
      <c r="U47" s="5"/>
      <c r="V47" s="5"/>
      <c r="W47" s="5"/>
      <c r="X47" s="5"/>
      <c r="Y47" s="5"/>
      <c r="Z47" s="5"/>
      <c r="AA47" s="5"/>
      <c r="AB47" s="4">
        <v>1.2</v>
      </c>
      <c r="AC47" s="4">
        <v>3.5</v>
      </c>
      <c r="AD47" s="4"/>
      <c r="AE47" s="4"/>
      <c r="AF47" s="4"/>
      <c r="AG47" s="4"/>
      <c r="AH47" s="4"/>
      <c r="AI47" s="4"/>
      <c r="AJ47" s="4">
        <v>4.5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>
        <f t="shared" si="47"/>
        <v>4.1276829939460649E-2</v>
      </c>
      <c r="BQ47" s="4">
        <f t="shared" si="47"/>
        <v>1105.9999999999998</v>
      </c>
      <c r="BR47" s="4" t="str">
        <f t="shared" si="47"/>
        <v/>
      </c>
      <c r="BS47" s="4">
        <f t="shared" si="47"/>
        <v>0</v>
      </c>
      <c r="BT47" s="4">
        <f t="shared" si="47"/>
        <v>0</v>
      </c>
      <c r="BU47" s="4">
        <f t="shared" si="47"/>
        <v>0</v>
      </c>
      <c r="BV47" s="4">
        <f t="shared" si="47"/>
        <v>0</v>
      </c>
      <c r="BW47" s="4">
        <f t="shared" si="47"/>
        <v>0</v>
      </c>
      <c r="BX47" s="4">
        <f t="shared" si="47"/>
        <v>193.48514034122181</v>
      </c>
      <c r="BY47" s="4">
        <f t="shared" si="47"/>
        <v>0</v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>
        <f t="shared" si="45"/>
        <v>0</v>
      </c>
      <c r="CI47" s="4">
        <f t="shared" si="45"/>
        <v>0</v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>
        <f t="shared" si="45"/>
        <v>0</v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4"/>
      <c r="DG47" s="28" t="s">
        <v>159</v>
      </c>
      <c r="DH47" s="5">
        <f t="shared" si="13"/>
        <v>1089</v>
      </c>
      <c r="DI47" s="24">
        <v>5.04</v>
      </c>
      <c r="DJ47" s="23">
        <f t="shared" si="14"/>
        <v>5488.56</v>
      </c>
      <c r="DK47" s="23">
        <f t="shared" si="15"/>
        <v>5758.9000000000005</v>
      </c>
      <c r="DL47" s="23">
        <f t="shared" si="16"/>
        <v>44.3</v>
      </c>
      <c r="DM47" s="23">
        <f t="shared" si="17"/>
        <v>0</v>
      </c>
      <c r="DN47" s="23">
        <f t="shared" si="18"/>
        <v>5532.8600000000006</v>
      </c>
      <c r="DO47" s="23">
        <f t="shared" si="19"/>
        <v>0.80067090076380021</v>
      </c>
      <c r="DP47" s="23">
        <f t="shared" si="20"/>
        <v>0</v>
      </c>
      <c r="DQ47" s="10">
        <v>0.7</v>
      </c>
      <c r="DR47" s="23">
        <f t="shared" si="21"/>
        <v>38.730019999999996</v>
      </c>
      <c r="DS47" s="23">
        <f t="shared" si="22"/>
        <v>-0.10067090076380025</v>
      </c>
      <c r="DT47" s="23">
        <f t="shared" si="23"/>
        <v>0.18073835231688493</v>
      </c>
      <c r="DU47" s="7">
        <v>0.8</v>
      </c>
      <c r="DV47" s="6">
        <f t="shared" si="24"/>
        <v>4.4262880000000004</v>
      </c>
      <c r="DW47" s="5">
        <f t="shared" si="44"/>
        <v>1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4</v>
      </c>
      <c r="EG47" s="55">
        <f t="shared" si="44"/>
        <v>15.6</v>
      </c>
      <c r="EH47" s="55">
        <f t="shared" si="44"/>
        <v>0</v>
      </c>
      <c r="EI47" s="55">
        <f t="shared" si="44"/>
        <v>0</v>
      </c>
      <c r="EJ47" s="55">
        <f t="shared" si="44"/>
        <v>3.2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21.5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>
        <f t="shared" si="48"/>
        <v>7.2295340926753965E-2</v>
      </c>
      <c r="FU47" s="4">
        <f t="shared" si="48"/>
        <v>1948.3660496613998</v>
      </c>
      <c r="FV47" s="4" t="str">
        <f t="shared" si="48"/>
        <v/>
      </c>
      <c r="FW47" s="4">
        <f t="shared" si="48"/>
        <v>0</v>
      </c>
      <c r="FX47" s="4">
        <f t="shared" si="48"/>
        <v>8.2623246773433134</v>
      </c>
      <c r="FY47" s="4">
        <f t="shared" si="48"/>
        <v>0</v>
      </c>
      <c r="FZ47" s="4">
        <f t="shared" si="48"/>
        <v>0</v>
      </c>
      <c r="GA47" s="4">
        <f t="shared" si="48"/>
        <v>0</v>
      </c>
      <c r="GB47" s="4">
        <f t="shared" si="48"/>
        <v>485.73432185162824</v>
      </c>
      <c r="GC47" s="4">
        <f t="shared" si="48"/>
        <v>0</v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>
        <f t="shared" si="46"/>
        <v>0</v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>
        <f t="shared" si="46"/>
        <v>0</v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>
        <f t="shared" si="46"/>
        <v>0</v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3" t="s">
        <v>188</v>
      </c>
      <c r="C48" s="28" t="s">
        <v>174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3" t="s">
        <v>188</v>
      </c>
      <c r="DG48" s="28" t="s">
        <v>174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customHeight="1">
      <c r="A49" s="62">
        <v>30100002</v>
      </c>
      <c r="B49" s="104"/>
      <c r="C49" s="28" t="s">
        <v>189</v>
      </c>
      <c r="D49" s="5">
        <v>860</v>
      </c>
      <c r="E49" s="22">
        <v>5.0599999999999996</v>
      </c>
      <c r="F49" s="23">
        <f t="shared" si="0"/>
        <v>4351.5999999999995</v>
      </c>
      <c r="G49" s="23">
        <f>+'[2]7'!$L$115</f>
        <v>4401.1916666666675</v>
      </c>
      <c r="H49" s="23">
        <f t="shared" si="1"/>
        <v>12</v>
      </c>
      <c r="I49" s="23">
        <f t="shared" si="2"/>
        <v>0</v>
      </c>
      <c r="J49" s="23">
        <f t="shared" si="3"/>
        <v>4363.5999999999995</v>
      </c>
      <c r="K49" s="23">
        <f t="shared" si="4"/>
        <v>0.27500229168576412</v>
      </c>
      <c r="L49" s="23">
        <f t="shared" si="5"/>
        <v>0</v>
      </c>
      <c r="M49" s="10">
        <v>0.7</v>
      </c>
      <c r="N49" s="23">
        <f t="shared" si="6"/>
        <v>30.545199999999994</v>
      </c>
      <c r="O49" s="23">
        <f t="shared" si="7"/>
        <v>0.42499770831423583</v>
      </c>
      <c r="P49" s="23">
        <f t="shared" si="8"/>
        <v>0</v>
      </c>
      <c r="Q49" s="7">
        <v>0.3</v>
      </c>
      <c r="R49" s="6">
        <f t="shared" si="9"/>
        <v>1.3090799999999998</v>
      </c>
      <c r="S49" s="5"/>
      <c r="T49" s="5"/>
      <c r="U49" s="5"/>
      <c r="V49" s="5"/>
      <c r="W49" s="5"/>
      <c r="X49" s="5"/>
      <c r="Y49" s="5"/>
      <c r="Z49" s="5"/>
      <c r="AA49" s="5"/>
      <c r="AB49" s="4">
        <v>2.5</v>
      </c>
      <c r="AC49" s="4">
        <v>5</v>
      </c>
      <c r="AD49" s="4"/>
      <c r="AE49" s="4"/>
      <c r="AF49" s="4"/>
      <c r="AG49" s="4"/>
      <c r="AH49" s="4"/>
      <c r="AI49" s="4"/>
      <c r="AJ49" s="4">
        <v>4.5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7"/>
        <v>5.7292144101200849E-2</v>
      </c>
      <c r="BQ49" s="4">
        <f t="shared" si="47"/>
        <v>1818.1666666666661</v>
      </c>
      <c r="BR49" s="4" t="str">
        <f t="shared" si="47"/>
        <v/>
      </c>
      <c r="BS49" s="4">
        <f t="shared" si="47"/>
        <v>0</v>
      </c>
      <c r="BT49" s="4">
        <f t="shared" si="47"/>
        <v>0</v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>
        <f t="shared" si="47"/>
        <v>343.75286460720514</v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>
        <f t="shared" si="45"/>
        <v>0</v>
      </c>
      <c r="CI49" s="4">
        <f t="shared" si="45"/>
        <v>0</v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>
        <f t="shared" si="45"/>
        <v>0</v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4"/>
      <c r="DG49" s="28" t="s">
        <v>189</v>
      </c>
      <c r="DH49" s="5">
        <f t="shared" si="13"/>
        <v>870</v>
      </c>
      <c r="DI49" s="24">
        <v>5.0599999999999996</v>
      </c>
      <c r="DJ49" s="23">
        <f t="shared" si="14"/>
        <v>4402.2</v>
      </c>
      <c r="DK49" s="23">
        <f t="shared" si="15"/>
        <v>4449.2046666666674</v>
      </c>
      <c r="DL49" s="23">
        <f t="shared" si="16"/>
        <v>12</v>
      </c>
      <c r="DM49" s="23">
        <f t="shared" si="17"/>
        <v>0</v>
      </c>
      <c r="DN49" s="23">
        <f t="shared" si="18"/>
        <v>4414.2</v>
      </c>
      <c r="DO49" s="23">
        <f t="shared" si="19"/>
        <v>0.27184993883376379</v>
      </c>
      <c r="DP49" s="23">
        <f t="shared" si="20"/>
        <v>0</v>
      </c>
      <c r="DQ49" s="10">
        <v>0.7</v>
      </c>
      <c r="DR49" s="23">
        <f t="shared" si="21"/>
        <v>30.899399999999996</v>
      </c>
      <c r="DS49" s="23">
        <f t="shared" si="22"/>
        <v>0.42815006116623616</v>
      </c>
      <c r="DT49" s="23">
        <f t="shared" si="23"/>
        <v>0</v>
      </c>
      <c r="DU49" s="7">
        <v>0.3</v>
      </c>
      <c r="DV49" s="6">
        <f t="shared" si="24"/>
        <v>1.32426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2.5</v>
      </c>
      <c r="EG49" s="55">
        <f t="shared" si="54"/>
        <v>5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4.5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5.663540392370079E-2</v>
      </c>
      <c r="FU49" s="4">
        <f t="shared" si="48"/>
        <v>1839.2499999999998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339.81242354220467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3" t="s">
        <v>190</v>
      </c>
      <c r="C50" s="28" t="s">
        <v>148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3" t="s">
        <v>190</v>
      </c>
      <c r="DG50" s="28" t="s">
        <v>148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4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4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02" t="s">
        <v>191</v>
      </c>
      <c r="C52" s="28" t="s">
        <v>192</v>
      </c>
      <c r="D52" s="5">
        <v>358</v>
      </c>
      <c r="E52" s="22">
        <v>5.05</v>
      </c>
      <c r="F52" s="23">
        <f t="shared" si="0"/>
        <v>1807.8999999999999</v>
      </c>
      <c r="G52" s="23">
        <f>+'[2]8'!$L$137</f>
        <v>1971.5</v>
      </c>
      <c r="H52" s="23">
        <f t="shared" si="1"/>
        <v>15.8</v>
      </c>
      <c r="I52" s="23">
        <f t="shared" si="2"/>
        <v>0</v>
      </c>
      <c r="J52" s="23">
        <f t="shared" si="3"/>
        <v>1823.6999999999998</v>
      </c>
      <c r="K52" s="23">
        <f t="shared" si="4"/>
        <v>0.86637056533421086</v>
      </c>
      <c r="L52" s="23">
        <f t="shared" si="5"/>
        <v>0</v>
      </c>
      <c r="M52" s="10">
        <v>1.2</v>
      </c>
      <c r="N52" s="23">
        <f t="shared" si="6"/>
        <v>21.884399999999996</v>
      </c>
      <c r="O52" s="23">
        <f t="shared" si="7"/>
        <v>0.33362943466578909</v>
      </c>
      <c r="P52" s="23">
        <f t="shared" si="8"/>
        <v>4.3866864067554969</v>
      </c>
      <c r="Q52" s="7">
        <v>1</v>
      </c>
      <c r="R52" s="6">
        <f t="shared" si="9"/>
        <v>1.8236999999999999</v>
      </c>
      <c r="S52" s="5">
        <v>6</v>
      </c>
      <c r="T52" s="5">
        <v>1</v>
      </c>
      <c r="U52" s="5"/>
      <c r="V52" s="5"/>
      <c r="W52" s="5">
        <v>1</v>
      </c>
      <c r="X52" s="5"/>
      <c r="Y52" s="5"/>
      <c r="Z52" s="5"/>
      <c r="AA52" s="5"/>
      <c r="AB52" s="4">
        <v>6.8</v>
      </c>
      <c r="AC52" s="4">
        <v>3.6</v>
      </c>
      <c r="AD52" s="4"/>
      <c r="AE52" s="4"/>
      <c r="AF52" s="4">
        <v>3.6</v>
      </c>
      <c r="AG52" s="4"/>
      <c r="AH52" s="4"/>
      <c r="AI52" s="4"/>
      <c r="AJ52" s="4"/>
      <c r="AK52" s="4"/>
      <c r="AL52" s="4"/>
      <c r="AM52" s="4">
        <v>1.8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7"/>
        <v>0.3728683445742173</v>
      </c>
      <c r="BQ52" s="4">
        <f t="shared" si="47"/>
        <v>415.52658227848093</v>
      </c>
      <c r="BR52" s="4" t="str">
        <f t="shared" si="47"/>
        <v/>
      </c>
      <c r="BS52" s="4">
        <f t="shared" si="47"/>
        <v>0</v>
      </c>
      <c r="BT52" s="4">
        <f t="shared" ref="BS52:CH115" si="58">IF(ISERROR(AF52/N52*100),"",(AF52/N52*100))</f>
        <v>16.450074025333116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>
        <f t="shared" si="58"/>
        <v>0</v>
      </c>
      <c r="CA52" s="4" t="str">
        <f t="shared" si="58"/>
        <v/>
      </c>
      <c r="CB52" s="4" t="str">
        <f t="shared" si="58"/>
        <v/>
      </c>
      <c r="CC52" s="4">
        <f t="shared" si="58"/>
        <v>0</v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5"/>
        <v>0</v>
      </c>
      <c r="CJ52" s="4" t="str">
        <f t="shared" si="45"/>
        <v/>
      </c>
      <c r="CK52" s="4" t="str">
        <f t="shared" si="45"/>
        <v/>
      </c>
      <c r="CL52" s="4">
        <f t="shared" si="45"/>
        <v>0</v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>
        <f t="shared" si="45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2" t="s">
        <v>191</v>
      </c>
      <c r="DG52" s="28" t="s">
        <v>192</v>
      </c>
      <c r="DH52" s="5">
        <f t="shared" si="13"/>
        <v>358</v>
      </c>
      <c r="DI52" s="24">
        <v>5.05</v>
      </c>
      <c r="DJ52" s="23">
        <f t="shared" si="14"/>
        <v>1807.8999999999999</v>
      </c>
      <c r="DK52" s="23">
        <f t="shared" si="15"/>
        <v>1971.5</v>
      </c>
      <c r="DL52" s="23">
        <f t="shared" si="16"/>
        <v>15.8</v>
      </c>
      <c r="DM52" s="23">
        <f t="shared" si="17"/>
        <v>0</v>
      </c>
      <c r="DN52" s="23">
        <f t="shared" si="18"/>
        <v>1823.6999999999998</v>
      </c>
      <c r="DO52" s="23">
        <f t="shared" si="19"/>
        <v>0.86637056533421086</v>
      </c>
      <c r="DP52" s="23">
        <f t="shared" si="20"/>
        <v>0</v>
      </c>
      <c r="DQ52" s="10">
        <v>1.2</v>
      </c>
      <c r="DR52" s="23">
        <f t="shared" si="21"/>
        <v>21.884399999999996</v>
      </c>
      <c r="DS52" s="23">
        <f t="shared" si="22"/>
        <v>0.33362943466578909</v>
      </c>
      <c r="DT52" s="23">
        <f t="shared" si="23"/>
        <v>4.3866864067554969</v>
      </c>
      <c r="DU52" s="7">
        <v>1</v>
      </c>
      <c r="DV52" s="6">
        <f t="shared" si="24"/>
        <v>1.8236999999999999</v>
      </c>
      <c r="DW52" s="5">
        <f t="shared" si="56"/>
        <v>6</v>
      </c>
      <c r="DX52" s="5">
        <f t="shared" si="56"/>
        <v>1</v>
      </c>
      <c r="DY52" s="5">
        <f t="shared" si="56"/>
        <v>0</v>
      </c>
      <c r="DZ52" s="5">
        <f t="shared" si="56"/>
        <v>0</v>
      </c>
      <c r="EA52" s="5">
        <f t="shared" si="56"/>
        <v>1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6.8</v>
      </c>
      <c r="EG52" s="55">
        <f t="shared" si="54"/>
        <v>3.6</v>
      </c>
      <c r="EH52" s="55">
        <f t="shared" si="54"/>
        <v>0</v>
      </c>
      <c r="EI52" s="55">
        <f t="shared" si="54"/>
        <v>0</v>
      </c>
      <c r="EJ52" s="55">
        <f t="shared" si="54"/>
        <v>3.6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1.8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>
        <f t="shared" si="48"/>
        <v>0.3728683445742173</v>
      </c>
      <c r="FU52" s="4">
        <f t="shared" si="48"/>
        <v>415.52658227848093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16.450074025333116</v>
      </c>
      <c r="FY52" s="4">
        <f t="shared" si="59"/>
        <v>0</v>
      </c>
      <c r="FZ52" s="4">
        <f t="shared" si="59"/>
        <v>0</v>
      </c>
      <c r="GA52" s="4">
        <f t="shared" si="59"/>
        <v>0</v>
      </c>
      <c r="GB52" s="4">
        <f t="shared" si="59"/>
        <v>0</v>
      </c>
      <c r="GC52" s="4">
        <f t="shared" si="59"/>
        <v>0</v>
      </c>
      <c r="GD52" s="4">
        <f t="shared" si="59"/>
        <v>0</v>
      </c>
      <c r="GE52" s="4" t="str">
        <f t="shared" si="59"/>
        <v/>
      </c>
      <c r="GF52" s="4" t="str">
        <f t="shared" si="59"/>
        <v/>
      </c>
      <c r="GG52" s="4">
        <f t="shared" si="59"/>
        <v>0</v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customHeight="1">
      <c r="A53" s="62">
        <v>30200005</v>
      </c>
      <c r="B53" s="104"/>
      <c r="C53" s="28" t="s">
        <v>186</v>
      </c>
      <c r="D53" s="5">
        <v>799</v>
      </c>
      <c r="E53" s="22">
        <v>5.05</v>
      </c>
      <c r="F53" s="23">
        <f t="shared" si="0"/>
        <v>4034.95</v>
      </c>
      <c r="G53" s="23">
        <f>+'[2]7'!$L$138</f>
        <v>3915.0299999999997</v>
      </c>
      <c r="H53" s="23">
        <f t="shared" si="1"/>
        <v>0</v>
      </c>
      <c r="I53" s="23">
        <f t="shared" si="2"/>
        <v>0</v>
      </c>
      <c r="J53" s="23">
        <f t="shared" si="3"/>
        <v>4034.95</v>
      </c>
      <c r="K53" s="23">
        <f t="shared" si="4"/>
        <v>0</v>
      </c>
      <c r="L53" s="23">
        <f t="shared" si="5"/>
        <v>0</v>
      </c>
      <c r="M53" s="10">
        <v>0.6</v>
      </c>
      <c r="N53" s="23">
        <f t="shared" si="6"/>
        <v>24.209699999999998</v>
      </c>
      <c r="O53" s="23">
        <f t="shared" si="7"/>
        <v>0.6</v>
      </c>
      <c r="P53" s="23">
        <f t="shared" si="8"/>
        <v>1.9826763652585535</v>
      </c>
      <c r="Q53" s="7">
        <v>1</v>
      </c>
      <c r="R53" s="6">
        <f t="shared" si="9"/>
        <v>4.0349500000000003</v>
      </c>
      <c r="S53" s="5">
        <v>4</v>
      </c>
      <c r="T53" s="5">
        <v>1</v>
      </c>
      <c r="U53" s="5"/>
      <c r="V53" s="5">
        <v>2</v>
      </c>
      <c r="W53" s="5">
        <v>1</v>
      </c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>
        <f t="shared" ref="BP53:CE116" si="60">IF(ISERROR(AB53/J53*100),"",(AB53/J53*100))</f>
        <v>0</v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>
        <f t="shared" si="58"/>
        <v>0</v>
      </c>
      <c r="BU53" s="4">
        <f t="shared" si="58"/>
        <v>0</v>
      </c>
      <c r="BV53" s="4">
        <f t="shared" si="58"/>
        <v>0</v>
      </c>
      <c r="BW53" s="4">
        <f t="shared" si="58"/>
        <v>0</v>
      </c>
      <c r="BX53" s="4">
        <f t="shared" si="58"/>
        <v>0</v>
      </c>
      <c r="BY53" s="4">
        <f t="shared" si="58"/>
        <v>0</v>
      </c>
      <c r="BZ53" s="4">
        <f t="shared" si="58"/>
        <v>0</v>
      </c>
      <c r="CA53" s="4" t="str">
        <f t="shared" si="58"/>
        <v/>
      </c>
      <c r="CB53" s="4">
        <f t="shared" si="58"/>
        <v>0</v>
      </c>
      <c r="CC53" s="4">
        <f t="shared" si="58"/>
        <v>0</v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4"/>
      <c r="DG53" s="28" t="s">
        <v>186</v>
      </c>
      <c r="DH53" s="5">
        <f t="shared" si="13"/>
        <v>1024</v>
      </c>
      <c r="DI53" s="24">
        <v>5.05</v>
      </c>
      <c r="DJ53" s="23">
        <f t="shared" si="14"/>
        <v>5171.2</v>
      </c>
      <c r="DK53" s="23">
        <f t="shared" si="15"/>
        <v>4979.3099999999995</v>
      </c>
      <c r="DL53" s="23">
        <f t="shared" si="16"/>
        <v>16.3</v>
      </c>
      <c r="DM53" s="23">
        <f t="shared" si="17"/>
        <v>0</v>
      </c>
      <c r="DN53" s="23">
        <f t="shared" si="18"/>
        <v>5187.5</v>
      </c>
      <c r="DO53" s="23">
        <f t="shared" si="19"/>
        <v>0.31421686746987953</v>
      </c>
      <c r="DP53" s="23">
        <f t="shared" si="20"/>
        <v>0</v>
      </c>
      <c r="DQ53" s="10">
        <v>0.6</v>
      </c>
      <c r="DR53" s="23">
        <f t="shared" si="21"/>
        <v>31.125</v>
      </c>
      <c r="DS53" s="23">
        <f t="shared" si="22"/>
        <v>0.28578313253012044</v>
      </c>
      <c r="DT53" s="23">
        <f t="shared" si="23"/>
        <v>3.2771084337349397</v>
      </c>
      <c r="DU53" s="7">
        <v>1</v>
      </c>
      <c r="DV53" s="6">
        <f t="shared" si="24"/>
        <v>5.1875</v>
      </c>
      <c r="DW53" s="5">
        <f t="shared" si="56"/>
        <v>10</v>
      </c>
      <c r="DX53" s="5">
        <f t="shared" si="56"/>
        <v>1</v>
      </c>
      <c r="DY53" s="5">
        <f t="shared" si="56"/>
        <v>0</v>
      </c>
      <c r="DZ53" s="5">
        <f t="shared" si="56"/>
        <v>2</v>
      </c>
      <c r="EA53" s="5">
        <f t="shared" si="56"/>
        <v>4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5.8</v>
      </c>
      <c r="EG53" s="55">
        <f t="shared" si="54"/>
        <v>5</v>
      </c>
      <c r="EH53" s="55">
        <f t="shared" si="54"/>
        <v>0</v>
      </c>
      <c r="EI53" s="55">
        <f t="shared" si="54"/>
        <v>0</v>
      </c>
      <c r="EJ53" s="55">
        <f t="shared" si="54"/>
        <v>4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1.5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>
        <f t="shared" ref="FT53:GI116" si="62">IF(ISERROR(EF53/DN53*100),"",(EF53/DN53*100))</f>
        <v>0.11180722891566265</v>
      </c>
      <c r="FU53" s="4">
        <f t="shared" si="62"/>
        <v>1591.2576687116564</v>
      </c>
      <c r="FV53" s="4" t="str">
        <f t="shared" si="62"/>
        <v/>
      </c>
      <c r="FW53" s="4">
        <f t="shared" si="59"/>
        <v>0</v>
      </c>
      <c r="FX53" s="4">
        <f t="shared" si="59"/>
        <v>12.851405622489958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>
        <f t="shared" si="59"/>
        <v>0</v>
      </c>
      <c r="GE53" s="4" t="str">
        <f t="shared" si="59"/>
        <v/>
      </c>
      <c r="GF53" s="4">
        <f t="shared" si="59"/>
        <v>0</v>
      </c>
      <c r="GG53" s="4">
        <f t="shared" si="59"/>
        <v>0</v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 t="str">
        <f t="shared" si="46"/>
        <v/>
      </c>
      <c r="GO53" s="4" t="str">
        <f t="shared" si="46"/>
        <v/>
      </c>
      <c r="GP53" s="4">
        <f t="shared" si="46"/>
        <v>0</v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2" t="s">
        <v>193</v>
      </c>
      <c r="C54" s="28" t="s">
        <v>194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2" t="s">
        <v>193</v>
      </c>
      <c r="DG54" s="28" t="s">
        <v>194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customHeight="1">
      <c r="A55" s="62">
        <v>30100061</v>
      </c>
      <c r="B55" s="104"/>
      <c r="C55" s="28" t="s">
        <v>195</v>
      </c>
      <c r="D55" s="5">
        <v>109</v>
      </c>
      <c r="E55" s="22">
        <v>5.05</v>
      </c>
      <c r="F55" s="23">
        <f t="shared" si="0"/>
        <v>550.44999999999993</v>
      </c>
      <c r="G55" s="23">
        <f>+'[2]8'!$L$140</f>
        <v>704.58</v>
      </c>
      <c r="H55" s="23">
        <f t="shared" si="1"/>
        <v>5.3</v>
      </c>
      <c r="I55" s="23">
        <f t="shared" si="2"/>
        <v>0</v>
      </c>
      <c r="J55" s="23">
        <f t="shared" si="3"/>
        <v>555.74999999999989</v>
      </c>
      <c r="K55" s="23">
        <f t="shared" si="4"/>
        <v>0.95366621682411168</v>
      </c>
      <c r="L55" s="23">
        <f t="shared" si="5"/>
        <v>0</v>
      </c>
      <c r="M55" s="10">
        <v>1</v>
      </c>
      <c r="N55" s="23">
        <f t="shared" si="6"/>
        <v>5.5574999999999992</v>
      </c>
      <c r="O55" s="23">
        <f t="shared" si="7"/>
        <v>4.6333783175888321E-2</v>
      </c>
      <c r="P55" s="23">
        <f t="shared" si="8"/>
        <v>7.1974808816914093</v>
      </c>
      <c r="Q55" s="7">
        <v>1.2</v>
      </c>
      <c r="R55" s="6">
        <f t="shared" si="9"/>
        <v>0.66689999999999983</v>
      </c>
      <c r="S55" s="5">
        <v>2</v>
      </c>
      <c r="T55" s="5"/>
      <c r="U55" s="5">
        <v>1</v>
      </c>
      <c r="V55" s="5"/>
      <c r="W55" s="5"/>
      <c r="X55" s="5">
        <v>1</v>
      </c>
      <c r="Y55" s="5"/>
      <c r="Z55" s="5"/>
      <c r="AA55" s="5"/>
      <c r="AB55" s="4">
        <v>3.8</v>
      </c>
      <c r="AC55" s="4">
        <v>0.6</v>
      </c>
      <c r="AD55" s="4"/>
      <c r="AE55" s="4"/>
      <c r="AF55" s="4"/>
      <c r="AG55" s="4"/>
      <c r="AH55" s="4"/>
      <c r="AI55" s="4"/>
      <c r="AJ55" s="4"/>
      <c r="AK55" s="4"/>
      <c r="AL55" s="4"/>
      <c r="AM55" s="4">
        <v>0.9</v>
      </c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f t="shared" si="60"/>
        <v>0.68376068376068388</v>
      </c>
      <c r="BQ55" s="4">
        <f t="shared" si="60"/>
        <v>62.915094339622634</v>
      </c>
      <c r="BR55" s="4" t="str">
        <f t="shared" si="60"/>
        <v/>
      </c>
      <c r="BS55" s="4">
        <f t="shared" si="58"/>
        <v>0</v>
      </c>
      <c r="BT55" s="4">
        <f t="shared" si="58"/>
        <v>0</v>
      </c>
      <c r="BU55" s="4">
        <f t="shared" si="58"/>
        <v>0</v>
      </c>
      <c r="BV55" s="4">
        <f t="shared" si="58"/>
        <v>0</v>
      </c>
      <c r="BW55" s="4">
        <f t="shared" si="58"/>
        <v>0</v>
      </c>
      <c r="BX55" s="4">
        <f t="shared" si="58"/>
        <v>0</v>
      </c>
      <c r="BY55" s="4">
        <f t="shared" si="58"/>
        <v>0</v>
      </c>
      <c r="BZ55" s="4" t="str">
        <f t="shared" si="58"/>
        <v/>
      </c>
      <c r="CA55" s="4">
        <f t="shared" si="58"/>
        <v>90</v>
      </c>
      <c r="CB55" s="4" t="str">
        <f t="shared" si="58"/>
        <v/>
      </c>
      <c r="CC55" s="4" t="str">
        <f t="shared" si="58"/>
        <v/>
      </c>
      <c r="CD55" s="4">
        <f t="shared" si="58"/>
        <v>0</v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>
        <f t="shared" si="58"/>
        <v>0</v>
      </c>
      <c r="CI55" s="4">
        <f t="shared" si="61"/>
        <v>0</v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>
        <f t="shared" si="61"/>
        <v>0</v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4"/>
      <c r="DG55" s="28" t="s">
        <v>195</v>
      </c>
      <c r="DH55" s="5">
        <f t="shared" si="13"/>
        <v>109</v>
      </c>
      <c r="DI55" s="24">
        <v>5.05</v>
      </c>
      <c r="DJ55" s="23">
        <f t="shared" si="14"/>
        <v>550.44999999999993</v>
      </c>
      <c r="DK55" s="23">
        <f t="shared" si="15"/>
        <v>704.58</v>
      </c>
      <c r="DL55" s="23">
        <f t="shared" si="16"/>
        <v>5.3</v>
      </c>
      <c r="DM55" s="23">
        <f t="shared" si="17"/>
        <v>0</v>
      </c>
      <c r="DN55" s="23">
        <f t="shared" si="18"/>
        <v>555.74999999999989</v>
      </c>
      <c r="DO55" s="23">
        <f t="shared" si="19"/>
        <v>0.95366621682411168</v>
      </c>
      <c r="DP55" s="23">
        <f t="shared" si="20"/>
        <v>0</v>
      </c>
      <c r="DQ55" s="10">
        <v>1</v>
      </c>
      <c r="DR55" s="23">
        <f t="shared" si="21"/>
        <v>5.5574999999999992</v>
      </c>
      <c r="DS55" s="23">
        <f t="shared" si="22"/>
        <v>4.6333783175888321E-2</v>
      </c>
      <c r="DT55" s="23">
        <f t="shared" si="23"/>
        <v>7.1974808816914093</v>
      </c>
      <c r="DU55" s="7">
        <v>1.2</v>
      </c>
      <c r="DV55" s="6">
        <f t="shared" si="24"/>
        <v>0.66689999999999983</v>
      </c>
      <c r="DW55" s="5">
        <f t="shared" si="56"/>
        <v>2</v>
      </c>
      <c r="DX55" s="5">
        <f t="shared" si="56"/>
        <v>0</v>
      </c>
      <c r="DY55" s="5">
        <f t="shared" si="56"/>
        <v>1</v>
      </c>
      <c r="DZ55" s="5">
        <f t="shared" si="56"/>
        <v>0</v>
      </c>
      <c r="EA55" s="5">
        <f t="shared" si="56"/>
        <v>0</v>
      </c>
      <c r="EB55" s="5">
        <f t="shared" si="56"/>
        <v>1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3.8</v>
      </c>
      <c r="EG55" s="55">
        <f t="shared" si="54"/>
        <v>0.6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0.9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>
        <f t="shared" si="62"/>
        <v>0.68376068376068388</v>
      </c>
      <c r="FU55" s="4">
        <f t="shared" si="62"/>
        <v>62.915094339622634</v>
      </c>
      <c r="FV55" s="4" t="str">
        <f t="shared" si="62"/>
        <v/>
      </c>
      <c r="FW55" s="4">
        <f t="shared" si="59"/>
        <v>0</v>
      </c>
      <c r="FX55" s="4">
        <f t="shared" si="59"/>
        <v>0</v>
      </c>
      <c r="FY55" s="4">
        <f t="shared" si="59"/>
        <v>0</v>
      </c>
      <c r="FZ55" s="4">
        <f t="shared" si="59"/>
        <v>0</v>
      </c>
      <c r="GA55" s="4">
        <f t="shared" si="59"/>
        <v>0</v>
      </c>
      <c r="GB55" s="4">
        <f t="shared" si="59"/>
        <v>0</v>
      </c>
      <c r="GC55" s="4">
        <f t="shared" si="59"/>
        <v>0</v>
      </c>
      <c r="GD55" s="4" t="str">
        <f t="shared" si="59"/>
        <v/>
      </c>
      <c r="GE55" s="4">
        <f t="shared" si="59"/>
        <v>90</v>
      </c>
      <c r="GF55" s="4" t="str">
        <f t="shared" si="59"/>
        <v/>
      </c>
      <c r="GG55" s="4" t="str">
        <f t="shared" si="59"/>
        <v/>
      </c>
      <c r="GH55" s="4">
        <f t="shared" si="59"/>
        <v>0</v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>
        <f t="shared" si="59"/>
        <v>0</v>
      </c>
      <c r="GM55" s="4">
        <f t="shared" si="63"/>
        <v>0</v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>
        <f t="shared" si="63"/>
        <v>0</v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customHeight="1">
      <c r="A56" s="62">
        <v>30200001</v>
      </c>
      <c r="B56" s="82" t="s">
        <v>196</v>
      </c>
      <c r="C56" s="28" t="s">
        <v>192</v>
      </c>
      <c r="D56" s="5">
        <v>117</v>
      </c>
      <c r="E56" s="22">
        <v>5.0599999999999996</v>
      </c>
      <c r="F56" s="23">
        <f t="shared" si="0"/>
        <v>592.02</v>
      </c>
      <c r="G56" s="23">
        <f>+'[2]8'!$L$141</f>
        <v>417.75</v>
      </c>
      <c r="H56" s="23">
        <f t="shared" si="1"/>
        <v>4.8</v>
      </c>
      <c r="I56" s="23">
        <f t="shared" si="2"/>
        <v>0</v>
      </c>
      <c r="J56" s="23">
        <f t="shared" si="3"/>
        <v>596.81999999999994</v>
      </c>
      <c r="K56" s="23">
        <f t="shared" si="4"/>
        <v>0.80426259173620196</v>
      </c>
      <c r="L56" s="23">
        <f t="shared" si="5"/>
        <v>0</v>
      </c>
      <c r="M56" s="10">
        <v>1</v>
      </c>
      <c r="N56" s="23">
        <f t="shared" si="6"/>
        <v>5.9681999999999995</v>
      </c>
      <c r="O56" s="23">
        <f t="shared" si="7"/>
        <v>0.19573740826379804</v>
      </c>
      <c r="P56" s="23">
        <f t="shared" si="8"/>
        <v>0</v>
      </c>
      <c r="Q56" s="7">
        <v>1</v>
      </c>
      <c r="R56" s="6">
        <f t="shared" si="9"/>
        <v>0.59681999999999991</v>
      </c>
      <c r="S56" s="5"/>
      <c r="T56" s="5"/>
      <c r="U56" s="5"/>
      <c r="V56" s="5"/>
      <c r="W56" s="5"/>
      <c r="X56" s="5"/>
      <c r="Y56" s="5"/>
      <c r="Z56" s="5"/>
      <c r="AA56" s="5"/>
      <c r="AB56" s="4">
        <v>1.5</v>
      </c>
      <c r="AC56" s="4"/>
      <c r="AD56" s="4"/>
      <c r="AE56" s="4"/>
      <c r="AF56" s="4">
        <v>1.8</v>
      </c>
      <c r="AG56" s="4"/>
      <c r="AH56" s="4"/>
      <c r="AI56" s="4"/>
      <c r="AJ56" s="4"/>
      <c r="AK56" s="4"/>
      <c r="AL56" s="4"/>
      <c r="AM56" s="4">
        <v>1.5</v>
      </c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0"/>
        <v>0.25133205991756313</v>
      </c>
      <c r="BQ56" s="4">
        <f t="shared" si="60"/>
        <v>0</v>
      </c>
      <c r="BR56" s="4" t="str">
        <f t="shared" si="60"/>
        <v/>
      </c>
      <c r="BS56" s="4">
        <f t="shared" si="58"/>
        <v>0</v>
      </c>
      <c r="BT56" s="4">
        <f t="shared" si="58"/>
        <v>30.159847190107573</v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>
        <f t="shared" si="58"/>
        <v>0</v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>
        <f t="shared" si="58"/>
        <v>0</v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>
        <f t="shared" si="61"/>
        <v>0</v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>
        <f t="shared" si="61"/>
        <v>0</v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196</v>
      </c>
      <c r="DG56" s="28" t="s">
        <v>192</v>
      </c>
      <c r="DH56" s="5">
        <f t="shared" si="13"/>
        <v>641</v>
      </c>
      <c r="DI56" s="24">
        <v>5.0599999999999996</v>
      </c>
      <c r="DJ56" s="23">
        <f t="shared" si="14"/>
        <v>3243.4599999999996</v>
      </c>
      <c r="DK56" s="23">
        <f t="shared" si="15"/>
        <v>3342</v>
      </c>
      <c r="DL56" s="23">
        <f t="shared" si="16"/>
        <v>58.400000000000006</v>
      </c>
      <c r="DM56" s="23">
        <f t="shared" si="17"/>
        <v>0</v>
      </c>
      <c r="DN56" s="23">
        <f t="shared" si="18"/>
        <v>3301.8599999999997</v>
      </c>
      <c r="DO56" s="23">
        <f t="shared" si="19"/>
        <v>1.7687000660233931</v>
      </c>
      <c r="DP56" s="23">
        <f t="shared" si="20"/>
        <v>0</v>
      </c>
      <c r="DQ56" s="10">
        <v>1</v>
      </c>
      <c r="DR56" s="23">
        <f t="shared" si="21"/>
        <v>33.018599999999999</v>
      </c>
      <c r="DS56" s="23">
        <f t="shared" si="22"/>
        <v>-0.76870006602339314</v>
      </c>
      <c r="DT56" s="23">
        <f t="shared" si="23"/>
        <v>0</v>
      </c>
      <c r="DU56" s="7">
        <v>1</v>
      </c>
      <c r="DV56" s="6">
        <f t="shared" si="24"/>
        <v>3.3018599999999996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5.0999999999999996</v>
      </c>
      <c r="EG56" s="55">
        <f t="shared" si="54"/>
        <v>12</v>
      </c>
      <c r="EH56" s="55">
        <f t="shared" si="54"/>
        <v>0</v>
      </c>
      <c r="EI56" s="55">
        <f t="shared" si="54"/>
        <v>0</v>
      </c>
      <c r="EJ56" s="55">
        <f t="shared" si="54"/>
        <v>29.8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11.5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>
        <f t="shared" si="62"/>
        <v>0.1544583961767004</v>
      </c>
      <c r="FU56" s="4">
        <f t="shared" si="62"/>
        <v>678.46438356164379</v>
      </c>
      <c r="FV56" s="4" t="str">
        <f t="shared" si="62"/>
        <v/>
      </c>
      <c r="FW56" s="4">
        <f t="shared" si="59"/>
        <v>0</v>
      </c>
      <c r="FX56" s="4">
        <f t="shared" si="59"/>
        <v>90.25216090324848</v>
      </c>
      <c r="FY56" s="4">
        <f t="shared" si="59"/>
        <v>0</v>
      </c>
      <c r="FZ56" s="4" t="str">
        <f t="shared" si="59"/>
        <v/>
      </c>
      <c r="GA56" s="4">
        <f t="shared" si="59"/>
        <v>0</v>
      </c>
      <c r="GB56" s="4">
        <f t="shared" si="59"/>
        <v>0</v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>
        <f t="shared" si="63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2" t="s">
        <v>197</v>
      </c>
      <c r="C57" s="28" t="s">
        <v>186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2" t="s">
        <v>197</v>
      </c>
      <c r="DG57" s="28" t="s">
        <v>186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4"/>
      <c r="C58" s="28" t="s">
        <v>192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4"/>
      <c r="DG58" s="28" t="s">
        <v>192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2" t="s">
        <v>198</v>
      </c>
      <c r="C59" s="28" t="s">
        <v>186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2" t="s">
        <v>198</v>
      </c>
      <c r="DG59" s="28" t="s">
        <v>186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4"/>
      <c r="C60" s="28" t="s">
        <v>192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4"/>
      <c r="DG60" s="28" t="s">
        <v>192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2" t="s">
        <v>199</v>
      </c>
      <c r="C61" s="28" t="s">
        <v>159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2" t="s">
        <v>199</v>
      </c>
      <c r="DG61" s="28" t="s">
        <v>159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03"/>
      <c r="C62" s="28" t="s">
        <v>174</v>
      </c>
      <c r="D62" s="5">
        <f>42+108</f>
        <v>150</v>
      </c>
      <c r="E62" s="22">
        <v>5.03</v>
      </c>
      <c r="F62" s="23">
        <f t="shared" si="0"/>
        <v>754.5</v>
      </c>
      <c r="G62" s="23">
        <f>+'[2]8'!$L$79</f>
        <v>2038.56</v>
      </c>
      <c r="H62" s="23">
        <f t="shared" si="1"/>
        <v>0</v>
      </c>
      <c r="I62" s="23">
        <f t="shared" si="2"/>
        <v>0</v>
      </c>
      <c r="J62" s="23">
        <f t="shared" si="3"/>
        <v>754.5</v>
      </c>
      <c r="K62" s="23">
        <f t="shared" si="4"/>
        <v>0</v>
      </c>
      <c r="L62" s="23">
        <f t="shared" si="5"/>
        <v>0</v>
      </c>
      <c r="M62" s="10">
        <v>0.3</v>
      </c>
      <c r="N62" s="23">
        <f t="shared" si="6"/>
        <v>2.2635000000000001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7.5450000000000003E-2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0"/>
        <v>0</v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3"/>
      <c r="DG62" s="28" t="s">
        <v>174</v>
      </c>
      <c r="DH62" s="5">
        <f t="shared" si="13"/>
        <v>300</v>
      </c>
      <c r="DI62" s="24">
        <v>5.03</v>
      </c>
      <c r="DJ62" s="23">
        <f t="shared" si="14"/>
        <v>1509</v>
      </c>
      <c r="DK62" s="23">
        <f t="shared" si="15"/>
        <v>5260.7999999999993</v>
      </c>
      <c r="DL62" s="23">
        <f t="shared" si="16"/>
        <v>0</v>
      </c>
      <c r="DM62" s="23">
        <f t="shared" si="17"/>
        <v>0</v>
      </c>
      <c r="DN62" s="23">
        <f t="shared" si="18"/>
        <v>1509</v>
      </c>
      <c r="DO62" s="23">
        <f t="shared" si="19"/>
        <v>0</v>
      </c>
      <c r="DP62" s="23">
        <f t="shared" si="20"/>
        <v>0</v>
      </c>
      <c r="DQ62" s="10">
        <v>0.3</v>
      </c>
      <c r="DR62" s="23">
        <f t="shared" si="21"/>
        <v>4.5270000000000001</v>
      </c>
      <c r="DS62" s="23">
        <f t="shared" si="22"/>
        <v>0.3</v>
      </c>
      <c r="DT62" s="23">
        <f t="shared" si="23"/>
        <v>0</v>
      </c>
      <c r="DU62" s="7">
        <v>0.1</v>
      </c>
      <c r="DV62" s="6">
        <f t="shared" si="24"/>
        <v>0.15090000000000001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>
        <f t="shared" si="62"/>
        <v>0</v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>
        <f t="shared" si="59"/>
        <v>0</v>
      </c>
      <c r="FY62" s="4">
        <f t="shared" si="59"/>
        <v>0</v>
      </c>
      <c r="FZ62" s="4" t="str">
        <f t="shared" si="59"/>
        <v/>
      </c>
      <c r="GA62" s="4">
        <f t="shared" si="59"/>
        <v>0</v>
      </c>
      <c r="GB62" s="4">
        <f t="shared" si="59"/>
        <v>0</v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customHeight="1">
      <c r="A63" s="62">
        <v>30400010</v>
      </c>
      <c r="B63" s="103"/>
      <c r="C63" s="82" t="s">
        <v>149</v>
      </c>
      <c r="D63" s="5">
        <f>358+103</f>
        <v>461</v>
      </c>
      <c r="E63" s="22">
        <v>5.03</v>
      </c>
      <c r="F63" s="23">
        <f t="shared" si="0"/>
        <v>2318.83</v>
      </c>
      <c r="G63" s="23">
        <f>+'[2]7'!$L$82</f>
        <v>4091.81</v>
      </c>
      <c r="H63" s="23">
        <f t="shared" si="1"/>
        <v>0</v>
      </c>
      <c r="I63" s="23">
        <f t="shared" si="2"/>
        <v>0</v>
      </c>
      <c r="J63" s="23">
        <f t="shared" si="3"/>
        <v>2318.83</v>
      </c>
      <c r="K63" s="23">
        <f t="shared" si="4"/>
        <v>0</v>
      </c>
      <c r="L63" s="23">
        <f t="shared" si="5"/>
        <v>0</v>
      </c>
      <c r="M63" s="10">
        <v>0.3</v>
      </c>
      <c r="N63" s="23">
        <f t="shared" si="6"/>
        <v>6.9564899999999996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0.23188300000000001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0"/>
        <v>0</v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>
        <f t="shared" si="58"/>
        <v>0</v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>
        <f t="shared" si="58"/>
        <v>0</v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3"/>
      <c r="DG63" s="82" t="s">
        <v>149</v>
      </c>
      <c r="DH63" s="5">
        <f t="shared" si="13"/>
        <v>922</v>
      </c>
      <c r="DI63" s="24">
        <v>5.03</v>
      </c>
      <c r="DJ63" s="23">
        <f t="shared" si="14"/>
        <v>4637.66</v>
      </c>
      <c r="DK63" s="23">
        <f t="shared" si="15"/>
        <v>4914.5599999999995</v>
      </c>
      <c r="DL63" s="23">
        <f t="shared" si="16"/>
        <v>0</v>
      </c>
      <c r="DM63" s="23">
        <f t="shared" si="17"/>
        <v>0</v>
      </c>
      <c r="DN63" s="23">
        <f t="shared" si="18"/>
        <v>4637.66</v>
      </c>
      <c r="DO63" s="23">
        <f t="shared" si="19"/>
        <v>0</v>
      </c>
      <c r="DP63" s="23">
        <f t="shared" si="20"/>
        <v>0</v>
      </c>
      <c r="DQ63" s="10">
        <v>0.3</v>
      </c>
      <c r="DR63" s="23">
        <f t="shared" si="21"/>
        <v>13.912979999999999</v>
      </c>
      <c r="DS63" s="23">
        <f t="shared" si="22"/>
        <v>0.3</v>
      </c>
      <c r="DT63" s="23">
        <f t="shared" si="23"/>
        <v>0</v>
      </c>
      <c r="DU63" s="7">
        <v>0.1</v>
      </c>
      <c r="DV63" s="6">
        <f t="shared" si="24"/>
        <v>0.46376600000000001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>
        <f t="shared" si="62"/>
        <v>0</v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>
        <f t="shared" si="59"/>
        <v>0</v>
      </c>
      <c r="FY63" s="4">
        <f t="shared" si="59"/>
        <v>0</v>
      </c>
      <c r="FZ63" s="4" t="str">
        <f t="shared" si="59"/>
        <v/>
      </c>
      <c r="GA63" s="4">
        <f t="shared" si="59"/>
        <v>0</v>
      </c>
      <c r="GB63" s="4">
        <f t="shared" si="59"/>
        <v>0</v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4"/>
      <c r="C64" s="82" t="s">
        <v>200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4"/>
      <c r="DG64" s="82" t="s">
        <v>200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2">
        <v>30400013</v>
      </c>
      <c r="B65" s="102" t="s">
        <v>201</v>
      </c>
      <c r="C65" s="28" t="s">
        <v>148</v>
      </c>
      <c r="D65" s="5">
        <v>369</v>
      </c>
      <c r="E65" s="22">
        <v>5.03</v>
      </c>
      <c r="F65" s="23">
        <f t="shared" si="0"/>
        <v>1856.0700000000002</v>
      </c>
      <c r="G65" s="23"/>
      <c r="H65" s="23">
        <f t="shared" si="1"/>
        <v>0</v>
      </c>
      <c r="I65" s="23">
        <f t="shared" si="2"/>
        <v>0</v>
      </c>
      <c r="J65" s="23">
        <f t="shared" si="3"/>
        <v>1856.0700000000002</v>
      </c>
      <c r="K65" s="23">
        <f t="shared" si="4"/>
        <v>0</v>
      </c>
      <c r="L65" s="23" t="str">
        <f t="shared" si="5"/>
        <v>0</v>
      </c>
      <c r="M65" s="10">
        <v>0.5</v>
      </c>
      <c r="N65" s="23">
        <f t="shared" si="6"/>
        <v>9.2803500000000003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0.18560700000000002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0"/>
        <v>0</v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2" t="s">
        <v>201</v>
      </c>
      <c r="DG65" s="28" t="s">
        <v>148</v>
      </c>
      <c r="DH65" s="5">
        <f t="shared" si="13"/>
        <v>737</v>
      </c>
      <c r="DI65" s="24">
        <v>5.03</v>
      </c>
      <c r="DJ65" s="23">
        <f t="shared" si="14"/>
        <v>3707.11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3707.11</v>
      </c>
      <c r="DO65" s="23">
        <f t="shared" si="19"/>
        <v>0</v>
      </c>
      <c r="DP65" s="23" t="str">
        <f t="shared" si="20"/>
        <v/>
      </c>
      <c r="DQ65" s="10">
        <v>0.5</v>
      </c>
      <c r="DR65" s="23">
        <f t="shared" si="21"/>
        <v>18.535550000000001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0.37071100000000001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>
        <f t="shared" si="62"/>
        <v>0</v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4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4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5" t="s">
        <v>202</v>
      </c>
      <c r="C67" s="28" t="s">
        <v>159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5" t="s">
        <v>202</v>
      </c>
      <c r="DG67" s="28" t="s">
        <v>159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6"/>
      <c r="C68" s="28" t="s">
        <v>178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6"/>
      <c r="DG68" s="28" t="s">
        <v>178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7"/>
      <c r="C69" s="28" t="s">
        <v>194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7"/>
      <c r="DG69" s="28" t="s">
        <v>194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2" t="s">
        <v>203</v>
      </c>
      <c r="C70" s="39" t="s">
        <v>149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2" t="s">
        <v>203</v>
      </c>
      <c r="DG70" s="39" t="s">
        <v>149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3"/>
      <c r="C71" s="39" t="s">
        <v>159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3"/>
      <c r="DG71" s="39" t="s">
        <v>159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3"/>
      <c r="C72" s="39" t="s">
        <v>204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3"/>
      <c r="DG72" s="39" t="s">
        <v>204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4"/>
      <c r="C73" s="39" t="s">
        <v>205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4"/>
      <c r="DG73" s="39" t="s">
        <v>205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2" t="s">
        <v>206</v>
      </c>
      <c r="C74" s="39" t="s">
        <v>149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2" t="s">
        <v>206</v>
      </c>
      <c r="DG74" s="39" t="s">
        <v>149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3"/>
      <c r="C75" s="39" t="s">
        <v>159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3"/>
      <c r="DG75" s="39" t="s">
        <v>159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3"/>
      <c r="C76" s="39" t="s">
        <v>204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3"/>
      <c r="DG76" s="39" t="s">
        <v>204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4"/>
      <c r="C77" s="39" t="s">
        <v>205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4"/>
      <c r="DG77" s="39" t="s">
        <v>205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207</v>
      </c>
      <c r="C78" s="39" t="s">
        <v>208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207</v>
      </c>
      <c r="DG78" s="39" t="s">
        <v>208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2">
        <v>30400001</v>
      </c>
      <c r="B79" s="102" t="s">
        <v>209</v>
      </c>
      <c r="C79" s="82" t="s">
        <v>163</v>
      </c>
      <c r="D79" s="5">
        <v>228</v>
      </c>
      <c r="E79" s="22">
        <v>5.0599999999999996</v>
      </c>
      <c r="F79" s="23">
        <f t="shared" si="67"/>
        <v>1153.6799999999998</v>
      </c>
      <c r="G79" s="23">
        <f>+'[2]8'!$L$98</f>
        <v>2182.893333333333</v>
      </c>
      <c r="H79" s="23">
        <f t="shared" si="92"/>
        <v>2.8</v>
      </c>
      <c r="I79" s="23">
        <f t="shared" si="93"/>
        <v>0</v>
      </c>
      <c r="J79" s="23">
        <f t="shared" si="70"/>
        <v>1156.4799999999998</v>
      </c>
      <c r="K79" s="23">
        <f t="shared" si="71"/>
        <v>0.24211400110680686</v>
      </c>
      <c r="L79" s="23">
        <f t="shared" si="72"/>
        <v>0</v>
      </c>
      <c r="M79" s="10">
        <v>0.3</v>
      </c>
      <c r="N79" s="23">
        <f t="shared" si="73"/>
        <v>3.4694399999999992</v>
      </c>
      <c r="O79" s="23">
        <f t="shared" si="74"/>
        <v>5.7885998893193125E-2</v>
      </c>
      <c r="P79" s="23">
        <f t="shared" si="75"/>
        <v>0</v>
      </c>
      <c r="Q79" s="7">
        <v>0.1</v>
      </c>
      <c r="R79" s="6">
        <f t="shared" si="76"/>
        <v>0.11564799999999999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>
        <f>5.6/2</f>
        <v>2.8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0"/>
        <v>0</v>
      </c>
      <c r="BQ79" s="4">
        <f t="shared" si="60"/>
        <v>1156.48</v>
      </c>
      <c r="BR79" s="4" t="str">
        <f t="shared" si="60"/>
        <v/>
      </c>
      <c r="BS79" s="4">
        <f t="shared" si="60"/>
        <v>0</v>
      </c>
      <c r="BT79" s="4">
        <f t="shared" si="60"/>
        <v>0</v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>
        <f t="shared" si="60"/>
        <v>0</v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>
        <f t="shared" si="77"/>
        <v>0</v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2" t="s">
        <v>209</v>
      </c>
      <c r="DG79" s="82" t="s">
        <v>163</v>
      </c>
      <c r="DH79" s="5">
        <f t="shared" si="78"/>
        <v>456</v>
      </c>
      <c r="DI79" s="24">
        <v>5.0599999999999996</v>
      </c>
      <c r="DJ79" s="23">
        <f t="shared" si="79"/>
        <v>2307.3599999999997</v>
      </c>
      <c r="DK79" s="23">
        <f t="shared" si="80"/>
        <v>6178</v>
      </c>
      <c r="DL79" s="23">
        <f t="shared" si="81"/>
        <v>5.6</v>
      </c>
      <c r="DM79" s="23">
        <f t="shared" si="82"/>
        <v>0</v>
      </c>
      <c r="DN79" s="23">
        <f t="shared" si="83"/>
        <v>2312.9599999999996</v>
      </c>
      <c r="DO79" s="23">
        <f t="shared" si="84"/>
        <v>0.24211400110680686</v>
      </c>
      <c r="DP79" s="23">
        <f t="shared" si="85"/>
        <v>0</v>
      </c>
      <c r="DQ79" s="10">
        <v>0.3</v>
      </c>
      <c r="DR79" s="23">
        <f t="shared" si="86"/>
        <v>6.9388799999999984</v>
      </c>
      <c r="DS79" s="23">
        <f t="shared" si="87"/>
        <v>5.7885998893193125E-2</v>
      </c>
      <c r="DT79" s="23">
        <f t="shared" si="88"/>
        <v>0</v>
      </c>
      <c r="DU79" s="7">
        <v>0.1</v>
      </c>
      <c r="DV79" s="6">
        <f t="shared" si="89"/>
        <v>0.23129599999999997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5.6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>
        <f t="shared" si="62"/>
        <v>0</v>
      </c>
      <c r="FU79" s="4">
        <f t="shared" si="62"/>
        <v>2312.96</v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>
        <f t="shared" si="62"/>
        <v>0</v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>
        <f t="shared" si="91"/>
        <v>0</v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4"/>
      <c r="C80" s="28" t="s">
        <v>148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4"/>
      <c r="DG80" s="28" t="s">
        <v>148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2" t="s">
        <v>210</v>
      </c>
      <c r="C81" s="28" t="s">
        <v>159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2" t="s">
        <v>210</v>
      </c>
      <c r="DG81" s="28" t="s">
        <v>159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03"/>
      <c r="C82" s="28" t="s">
        <v>149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3"/>
      <c r="DG82" s="28" t="s">
        <v>149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04"/>
      <c r="C83" s="28" t="s">
        <v>174</v>
      </c>
      <c r="D83" s="5">
        <f>45+48+57</f>
        <v>150</v>
      </c>
      <c r="E83" s="22">
        <v>5.07</v>
      </c>
      <c r="F83" s="23">
        <f t="shared" si="67"/>
        <v>760.5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760.5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2.2814999999999999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7.6049999999999993E-2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C146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4"/>
      <c r="DG83" s="28" t="s">
        <v>174</v>
      </c>
      <c r="DH83" s="5">
        <f t="shared" si="78"/>
        <v>300</v>
      </c>
      <c r="DI83" s="24">
        <v>5.07</v>
      </c>
      <c r="DJ83" s="23">
        <f t="shared" si="79"/>
        <v>1521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1521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4.5629999999999997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0.15209999999999999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2" t="s">
        <v>211</v>
      </c>
      <c r="C84" s="28" t="s">
        <v>205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2" t="s">
        <v>211</v>
      </c>
      <c r="DG84" s="28" t="s">
        <v>205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3"/>
      <c r="C85" s="28" t="s">
        <v>159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3"/>
      <c r="DG85" s="28" t="s">
        <v>159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3"/>
      <c r="C86" s="28" t="s">
        <v>174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3"/>
      <c r="DG86" s="28" t="s">
        <v>174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4"/>
      <c r="C87" s="28" t="s">
        <v>149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4"/>
      <c r="DG87" s="28" t="s">
        <v>149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2" t="s">
        <v>212</v>
      </c>
      <c r="C88" s="28" t="s">
        <v>205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2" t="s">
        <v>212</v>
      </c>
      <c r="DG88" s="28" t="s">
        <v>205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2">
        <v>30400021</v>
      </c>
      <c r="B89" s="103"/>
      <c r="C89" s="28" t="s">
        <v>159</v>
      </c>
      <c r="D89" s="5">
        <v>586</v>
      </c>
      <c r="E89" s="22">
        <v>5.05</v>
      </c>
      <c r="F89" s="23">
        <f t="shared" si="67"/>
        <v>2959.2999999999997</v>
      </c>
      <c r="G89" s="23">
        <f>+'[2]8'!$L$191</f>
        <v>3478.2000000000003</v>
      </c>
      <c r="H89" s="23">
        <f t="shared" si="92"/>
        <v>0</v>
      </c>
      <c r="I89" s="23">
        <f t="shared" si="93"/>
        <v>0</v>
      </c>
      <c r="J89" s="23">
        <f t="shared" si="70"/>
        <v>2959.2999999999997</v>
      </c>
      <c r="K89" s="23">
        <f t="shared" si="71"/>
        <v>0</v>
      </c>
      <c r="L89" s="23">
        <f t="shared" si="72"/>
        <v>0</v>
      </c>
      <c r="M89" s="10">
        <v>0.3</v>
      </c>
      <c r="N89" s="23">
        <f t="shared" si="73"/>
        <v>8.8778999999999986</v>
      </c>
      <c r="O89" s="23">
        <f t="shared" si="74"/>
        <v>0.3</v>
      </c>
      <c r="P89" s="23">
        <f t="shared" si="75"/>
        <v>0</v>
      </c>
      <c r="Q89" s="7">
        <v>0.1</v>
      </c>
      <c r="R89" s="6">
        <f t="shared" si="76"/>
        <v>0.29593000000000003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3"/>
      <c r="DG89" s="28" t="s">
        <v>159</v>
      </c>
      <c r="DH89" s="5">
        <f t="shared" si="78"/>
        <v>1257</v>
      </c>
      <c r="DI89" s="24">
        <v>5.05</v>
      </c>
      <c r="DJ89" s="23">
        <f t="shared" si="79"/>
        <v>6347.8499999999995</v>
      </c>
      <c r="DK89" s="23">
        <f t="shared" si="80"/>
        <v>6844.2000000000007</v>
      </c>
      <c r="DL89" s="23">
        <f t="shared" si="81"/>
        <v>3.5</v>
      </c>
      <c r="DM89" s="23">
        <f t="shared" si="82"/>
        <v>18</v>
      </c>
      <c r="DN89" s="23">
        <f t="shared" si="83"/>
        <v>6351.3499999999995</v>
      </c>
      <c r="DO89" s="23">
        <f t="shared" si="84"/>
        <v>5.5106394703488243E-2</v>
      </c>
      <c r="DP89" s="23">
        <f t="shared" si="85"/>
        <v>0.26299640571578853</v>
      </c>
      <c r="DQ89" s="10">
        <v>0.3</v>
      </c>
      <c r="DR89" s="23">
        <f t="shared" si="86"/>
        <v>19.054049999999997</v>
      </c>
      <c r="DS89" s="23">
        <f t="shared" si="87"/>
        <v>-1.8102800419276782E-2</v>
      </c>
      <c r="DT89" s="23">
        <f t="shared" si="88"/>
        <v>0</v>
      </c>
      <c r="DU89" s="7">
        <v>0.1</v>
      </c>
      <c r="DV89" s="6">
        <f t="shared" si="89"/>
        <v>0.63513500000000001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3.5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18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>
        <f t="shared" si="99"/>
        <v>0</v>
      </c>
      <c r="FU89" s="4">
        <f t="shared" si="99"/>
        <v>0</v>
      </c>
      <c r="FV89" s="4">
        <f t="shared" si="99"/>
        <v>0</v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>
        <f t="shared" si="95"/>
        <v>0</v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3"/>
      <c r="C90" s="28" t="s">
        <v>174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3"/>
      <c r="DG90" s="28" t="s">
        <v>174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customHeight="1">
      <c r="A91" s="62">
        <v>30400019</v>
      </c>
      <c r="B91" s="104"/>
      <c r="C91" s="28" t="s">
        <v>149</v>
      </c>
      <c r="D91" s="5">
        <f>32+630</f>
        <v>662</v>
      </c>
      <c r="E91" s="22">
        <v>5.05</v>
      </c>
      <c r="F91" s="23">
        <f t="shared" si="67"/>
        <v>3343.1</v>
      </c>
      <c r="G91" s="23">
        <f>+'[2]7'!$L$193+'[2]8'!$L$193</f>
        <v>3674.55</v>
      </c>
      <c r="H91" s="23">
        <f t="shared" si="92"/>
        <v>3.3</v>
      </c>
      <c r="I91" s="23">
        <f t="shared" si="93"/>
        <v>0</v>
      </c>
      <c r="J91" s="23">
        <f t="shared" si="70"/>
        <v>3346.4</v>
      </c>
      <c r="K91" s="23">
        <f t="shared" si="71"/>
        <v>9.8613435333492691E-2</v>
      </c>
      <c r="L91" s="23">
        <f t="shared" si="72"/>
        <v>0</v>
      </c>
      <c r="M91" s="10">
        <v>0.3</v>
      </c>
      <c r="N91" s="23">
        <f t="shared" si="73"/>
        <v>10.039199999999999</v>
      </c>
      <c r="O91" s="23">
        <f t="shared" si="74"/>
        <v>0.20138656466650728</v>
      </c>
      <c r="P91" s="23">
        <f t="shared" si="75"/>
        <v>0</v>
      </c>
      <c r="Q91" s="7">
        <v>0.1</v>
      </c>
      <c r="R91" s="6">
        <f t="shared" si="76"/>
        <v>0.33464000000000005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>
        <v>1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>
        <v>2.2999999999999998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>
        <f t="shared" si="98"/>
        <v>0</v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>
        <f t="shared" si="77"/>
        <v>0</v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>
        <f t="shared" si="94"/>
        <v>0</v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4"/>
      <c r="DG91" s="28" t="s">
        <v>149</v>
      </c>
      <c r="DH91" s="5">
        <f t="shared" si="78"/>
        <v>1292</v>
      </c>
      <c r="DI91" s="24">
        <v>5.05</v>
      </c>
      <c r="DJ91" s="23">
        <f t="shared" si="79"/>
        <v>6524.5999999999995</v>
      </c>
      <c r="DK91" s="23">
        <f t="shared" si="80"/>
        <v>7096.6500000000015</v>
      </c>
      <c r="DL91" s="23">
        <f t="shared" si="81"/>
        <v>12.100000000000001</v>
      </c>
      <c r="DM91" s="23">
        <f t="shared" si="82"/>
        <v>0</v>
      </c>
      <c r="DN91" s="23">
        <f t="shared" si="83"/>
        <v>6536.7</v>
      </c>
      <c r="DO91" s="23">
        <f t="shared" si="84"/>
        <v>0.18510869398932187</v>
      </c>
      <c r="DP91" s="23">
        <f t="shared" si="85"/>
        <v>0</v>
      </c>
      <c r="DQ91" s="10">
        <v>0.3</v>
      </c>
      <c r="DR91" s="23">
        <f t="shared" si="86"/>
        <v>19.610099999999999</v>
      </c>
      <c r="DS91" s="23">
        <f t="shared" si="87"/>
        <v>0.11489130601067812</v>
      </c>
      <c r="DT91" s="23">
        <f t="shared" si="88"/>
        <v>0</v>
      </c>
      <c r="DU91" s="7">
        <v>0.1</v>
      </c>
      <c r="DV91" s="6">
        <f t="shared" si="89"/>
        <v>0.65367000000000008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1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11.100000000000001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>
        <f t="shared" si="91"/>
        <v>0</v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>
        <f t="shared" si="95"/>
        <v>0</v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02" t="s">
        <v>213</v>
      </c>
      <c r="C92" s="28" t="s">
        <v>148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02" t="s">
        <v>213</v>
      </c>
      <c r="DG92" s="28" t="s">
        <v>148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03"/>
      <c r="C93" s="28" t="s">
        <v>149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3"/>
      <c r="DG93" s="28" t="s">
        <v>149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03"/>
      <c r="C94" s="28" t="s">
        <v>146</v>
      </c>
      <c r="D94" s="5"/>
      <c r="E94" s="22">
        <v>5.08</v>
      </c>
      <c r="F94" s="23">
        <f t="shared" si="67"/>
        <v>0</v>
      </c>
      <c r="G94" s="23">
        <f>+'[2]7'!$L$11</f>
        <v>256.66666666666663</v>
      </c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3"/>
      <c r="DG94" s="28" t="s">
        <v>146</v>
      </c>
      <c r="DH94" s="5">
        <f t="shared" si="78"/>
        <v>587</v>
      </c>
      <c r="DI94" s="24">
        <v>5.08</v>
      </c>
      <c r="DJ94" s="23">
        <f t="shared" si="79"/>
        <v>2981.96</v>
      </c>
      <c r="DK94" s="23">
        <f t="shared" si="80"/>
        <v>3593.3333333333335</v>
      </c>
      <c r="DL94" s="23">
        <f t="shared" si="81"/>
        <v>2.5</v>
      </c>
      <c r="DM94" s="23">
        <f t="shared" si="82"/>
        <v>22</v>
      </c>
      <c r="DN94" s="23">
        <f t="shared" si="83"/>
        <v>2984.46</v>
      </c>
      <c r="DO94" s="23">
        <f t="shared" si="84"/>
        <v>8.376724767629655E-2</v>
      </c>
      <c r="DP94" s="23">
        <f t="shared" si="85"/>
        <v>0.61224489795918369</v>
      </c>
      <c r="DQ94" s="10">
        <v>1</v>
      </c>
      <c r="DR94" s="23">
        <f t="shared" si="86"/>
        <v>29.8446</v>
      </c>
      <c r="DS94" s="23">
        <f t="shared" si="87"/>
        <v>0.30398785436451981</v>
      </c>
      <c r="DT94" s="23">
        <f t="shared" si="88"/>
        <v>0</v>
      </c>
      <c r="DU94" s="7">
        <v>0.1</v>
      </c>
      <c r="DV94" s="6">
        <f t="shared" si="89"/>
        <v>0.29844600000000004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2.5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22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>
        <f t="shared" si="99"/>
        <v>0</v>
      </c>
      <c r="FU94" s="4">
        <f t="shared" si="99"/>
        <v>0</v>
      </c>
      <c r="FV94" s="4">
        <f t="shared" si="99"/>
        <v>408.33333333333331</v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customHeight="1">
      <c r="A95" s="62">
        <v>30100028</v>
      </c>
      <c r="B95" s="103"/>
      <c r="C95" s="28" t="s">
        <v>179</v>
      </c>
      <c r="D95" s="5">
        <v>487</v>
      </c>
      <c r="E95" s="22">
        <v>5.08</v>
      </c>
      <c r="F95" s="23">
        <f t="shared" si="67"/>
        <v>2473.96</v>
      </c>
      <c r="G95" s="23">
        <f>+'[2]8'!$L$9</f>
        <v>2484.5333333333333</v>
      </c>
      <c r="H95" s="23">
        <f t="shared" si="92"/>
        <v>8.8000000000000007</v>
      </c>
      <c r="I95" s="23">
        <f t="shared" si="93"/>
        <v>31</v>
      </c>
      <c r="J95" s="23">
        <f t="shared" si="70"/>
        <v>2482.7600000000002</v>
      </c>
      <c r="K95" s="23">
        <f t="shared" si="71"/>
        <v>0.35444424753097359</v>
      </c>
      <c r="L95" s="23">
        <f t="shared" si="72"/>
        <v>1.2477192229258345</v>
      </c>
      <c r="M95" s="10">
        <v>1</v>
      </c>
      <c r="N95" s="23">
        <f t="shared" si="73"/>
        <v>24.827600000000004</v>
      </c>
      <c r="O95" s="23">
        <f t="shared" si="74"/>
        <v>-0.60216347045680807</v>
      </c>
      <c r="P95" s="23">
        <f t="shared" si="75"/>
        <v>0</v>
      </c>
      <c r="Q95" s="7">
        <v>0.1</v>
      </c>
      <c r="R95" s="6">
        <f t="shared" si="76"/>
        <v>0.24827600000000005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4</v>
      </c>
      <c r="AE95" s="4"/>
      <c r="AF95" s="4"/>
      <c r="AG95" s="4">
        <v>4.8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31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>
        <f t="shared" si="98"/>
        <v>320.58494623655912</v>
      </c>
      <c r="BS95" s="4">
        <f t="shared" si="98"/>
        <v>0</v>
      </c>
      <c r="BT95" s="4">
        <f t="shared" si="98"/>
        <v>0</v>
      </c>
      <c r="BU95" s="4">
        <f t="shared" si="98"/>
        <v>-797.12573669715721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77"/>
        <v>0</v>
      </c>
      <c r="CK95" s="4" t="str">
        <f t="shared" si="77"/>
        <v/>
      </c>
      <c r="CL95" s="4" t="str">
        <f t="shared" si="77"/>
        <v/>
      </c>
      <c r="CM95" s="4">
        <f t="shared" si="77"/>
        <v>0</v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3"/>
      <c r="DG95" s="28" t="s">
        <v>179</v>
      </c>
      <c r="DH95" s="5">
        <f t="shared" si="78"/>
        <v>1409</v>
      </c>
      <c r="DI95" s="24">
        <v>5.08</v>
      </c>
      <c r="DJ95" s="23">
        <f t="shared" si="79"/>
        <v>7157.72</v>
      </c>
      <c r="DK95" s="23">
        <f t="shared" si="80"/>
        <v>7392</v>
      </c>
      <c r="DL95" s="23">
        <f t="shared" si="81"/>
        <v>14.3</v>
      </c>
      <c r="DM95" s="23">
        <f t="shared" si="82"/>
        <v>47</v>
      </c>
      <c r="DN95" s="23">
        <f t="shared" si="83"/>
        <v>7172.02</v>
      </c>
      <c r="DO95" s="23">
        <f t="shared" si="84"/>
        <v>0.19938594705536236</v>
      </c>
      <c r="DP95" s="23">
        <f t="shared" si="85"/>
        <v>0.63582251082251084</v>
      </c>
      <c r="DQ95" s="10">
        <v>1</v>
      </c>
      <c r="DR95" s="23">
        <f t="shared" si="86"/>
        <v>71.720200000000006</v>
      </c>
      <c r="DS95" s="23">
        <f t="shared" si="87"/>
        <v>0.16479154212212677</v>
      </c>
      <c r="DT95" s="23">
        <f t="shared" si="88"/>
        <v>0</v>
      </c>
      <c r="DU95" s="7">
        <v>0.1</v>
      </c>
      <c r="DV95" s="6">
        <f t="shared" si="89"/>
        <v>0.71720200000000012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9.5</v>
      </c>
      <c r="EI95" s="55">
        <f t="shared" si="100"/>
        <v>0</v>
      </c>
      <c r="EJ95" s="55">
        <f t="shared" si="100"/>
        <v>0</v>
      </c>
      <c r="EK95" s="55">
        <f t="shared" si="100"/>
        <v>4.8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47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>
        <f t="shared" si="99"/>
        <v>0</v>
      </c>
      <c r="FU95" s="4">
        <f t="shared" si="99"/>
        <v>0</v>
      </c>
      <c r="FV95" s="4">
        <f t="shared" si="99"/>
        <v>1494.127659574468</v>
      </c>
      <c r="FW95" s="4">
        <f t="shared" si="99"/>
        <v>0</v>
      </c>
      <c r="FX95" s="4">
        <f t="shared" si="99"/>
        <v>0</v>
      </c>
      <c r="FY95" s="4">
        <f t="shared" si="99"/>
        <v>2912.7708486657202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>
        <f t="shared" si="91"/>
        <v>0</v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3"/>
      <c r="C96" s="28" t="s">
        <v>157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3"/>
      <c r="DG96" s="28" t="s">
        <v>157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3"/>
      <c r="C97" s="28" t="s">
        <v>214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3"/>
      <c r="DG97" s="28" t="s">
        <v>214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2">
        <v>30100023</v>
      </c>
      <c r="B98" s="103"/>
      <c r="C98" s="28" t="s">
        <v>174</v>
      </c>
      <c r="D98" s="5">
        <v>449</v>
      </c>
      <c r="E98" s="22">
        <v>5.08</v>
      </c>
      <c r="F98" s="23">
        <f t="shared" si="67"/>
        <v>2280.92</v>
      </c>
      <c r="G98" s="23">
        <f>+'[2]7'!$L$8</f>
        <v>1900.8000000000002</v>
      </c>
      <c r="H98" s="23">
        <f t="shared" si="92"/>
        <v>8.02</v>
      </c>
      <c r="I98" s="23">
        <f t="shared" si="93"/>
        <v>15</v>
      </c>
      <c r="J98" s="23">
        <f t="shared" si="70"/>
        <v>2288.94</v>
      </c>
      <c r="K98" s="23">
        <f t="shared" si="71"/>
        <v>0.35038052548341153</v>
      </c>
      <c r="L98" s="23">
        <f t="shared" si="72"/>
        <v>0.78914141414141403</v>
      </c>
      <c r="M98" s="10">
        <v>1</v>
      </c>
      <c r="N98" s="23">
        <f t="shared" si="73"/>
        <v>22.889400000000002</v>
      </c>
      <c r="O98" s="23">
        <f t="shared" si="74"/>
        <v>-0.13952193962482562</v>
      </c>
      <c r="P98" s="23">
        <f t="shared" si="75"/>
        <v>0</v>
      </c>
      <c r="Q98" s="7">
        <v>0.1</v>
      </c>
      <c r="R98" s="6">
        <f t="shared" si="76"/>
        <v>0.22889400000000001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8.02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>
        <v>15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>
        <f t="shared" si="98"/>
        <v>1016.2944000000001</v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3"/>
      <c r="DG98" s="28" t="s">
        <v>174</v>
      </c>
      <c r="DH98" s="5">
        <f t="shared" si="78"/>
        <v>449</v>
      </c>
      <c r="DI98" s="24">
        <v>5.08</v>
      </c>
      <c r="DJ98" s="23">
        <f t="shared" si="79"/>
        <v>2280.92</v>
      </c>
      <c r="DK98" s="23">
        <f t="shared" si="80"/>
        <v>1900.8000000000002</v>
      </c>
      <c r="DL98" s="23">
        <f t="shared" si="81"/>
        <v>8.02</v>
      </c>
      <c r="DM98" s="23">
        <f t="shared" si="82"/>
        <v>15</v>
      </c>
      <c r="DN98" s="23">
        <f t="shared" si="83"/>
        <v>2288.94</v>
      </c>
      <c r="DO98" s="23">
        <f t="shared" si="84"/>
        <v>0.35038052548341153</v>
      </c>
      <c r="DP98" s="23">
        <f t="shared" si="85"/>
        <v>0.78914141414141403</v>
      </c>
      <c r="DQ98" s="10">
        <v>1</v>
      </c>
      <c r="DR98" s="23">
        <f t="shared" si="86"/>
        <v>22.889400000000002</v>
      </c>
      <c r="DS98" s="23">
        <f t="shared" si="87"/>
        <v>-0.13952193962482562</v>
      </c>
      <c r="DT98" s="23">
        <f t="shared" si="88"/>
        <v>0</v>
      </c>
      <c r="DU98" s="7">
        <v>0.1</v>
      </c>
      <c r="DV98" s="6">
        <f t="shared" si="89"/>
        <v>0.22889400000000001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8.02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15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>
        <f t="shared" si="99"/>
        <v>0</v>
      </c>
      <c r="FU98" s="4">
        <f t="shared" si="99"/>
        <v>0</v>
      </c>
      <c r="FV98" s="4">
        <f t="shared" si="99"/>
        <v>1016.2944000000001</v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2">
        <v>30100027</v>
      </c>
      <c r="B99" s="104"/>
      <c r="C99" s="28" t="s">
        <v>159</v>
      </c>
      <c r="D99" s="5">
        <v>366</v>
      </c>
      <c r="E99" s="22">
        <v>5.08</v>
      </c>
      <c r="F99" s="23">
        <f t="shared" si="67"/>
        <v>1859.28</v>
      </c>
      <c r="G99" s="23">
        <f>+'[2]7'!$L$6</f>
        <v>1668.48</v>
      </c>
      <c r="H99" s="23">
        <f t="shared" si="92"/>
        <v>9.9499999999999993</v>
      </c>
      <c r="I99" s="23">
        <f t="shared" si="93"/>
        <v>18</v>
      </c>
      <c r="J99" s="23">
        <f t="shared" si="70"/>
        <v>1869.23</v>
      </c>
      <c r="K99" s="23">
        <f t="shared" si="71"/>
        <v>0.53230474580442211</v>
      </c>
      <c r="L99" s="23">
        <f t="shared" si="72"/>
        <v>1.0788262370540851</v>
      </c>
      <c r="M99" s="10">
        <v>1</v>
      </c>
      <c r="N99" s="23">
        <f t="shared" si="73"/>
        <v>18.692299999999999</v>
      </c>
      <c r="O99" s="23">
        <f t="shared" si="74"/>
        <v>-0.6111309828585072</v>
      </c>
      <c r="P99" s="23">
        <f t="shared" si="75"/>
        <v>0</v>
      </c>
      <c r="Q99" s="7">
        <v>0.1</v>
      </c>
      <c r="R99" s="6">
        <f t="shared" si="76"/>
        <v>0.18692300000000001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9.9499999999999993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>
        <v>18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>
        <f t="shared" si="98"/>
        <v>922.29866666666669</v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4"/>
      <c r="DG99" s="28" t="s">
        <v>159</v>
      </c>
      <c r="DH99" s="5">
        <f t="shared" si="78"/>
        <v>366</v>
      </c>
      <c r="DI99" s="24">
        <v>5.08</v>
      </c>
      <c r="DJ99" s="23">
        <f t="shared" si="79"/>
        <v>1859.28</v>
      </c>
      <c r="DK99" s="23">
        <f t="shared" si="80"/>
        <v>1668.48</v>
      </c>
      <c r="DL99" s="23">
        <f t="shared" si="81"/>
        <v>9.9499999999999993</v>
      </c>
      <c r="DM99" s="23">
        <f t="shared" si="82"/>
        <v>18</v>
      </c>
      <c r="DN99" s="23">
        <f t="shared" si="83"/>
        <v>1869.23</v>
      </c>
      <c r="DO99" s="23">
        <f t="shared" si="84"/>
        <v>0.53230474580442211</v>
      </c>
      <c r="DP99" s="23">
        <f t="shared" si="85"/>
        <v>1.0788262370540851</v>
      </c>
      <c r="DQ99" s="10">
        <v>1</v>
      </c>
      <c r="DR99" s="23">
        <f t="shared" si="86"/>
        <v>18.692299999999999</v>
      </c>
      <c r="DS99" s="23">
        <f t="shared" si="87"/>
        <v>-0.6111309828585072</v>
      </c>
      <c r="DT99" s="23">
        <f t="shared" si="88"/>
        <v>0</v>
      </c>
      <c r="DU99" s="7">
        <v>0.1</v>
      </c>
      <c r="DV99" s="6">
        <f t="shared" si="89"/>
        <v>0.18692300000000001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9.9499999999999993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18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>
        <f t="shared" si="99"/>
        <v>0</v>
      </c>
      <c r="FU99" s="4">
        <f t="shared" si="99"/>
        <v>0</v>
      </c>
      <c r="FV99" s="4">
        <f t="shared" si="99"/>
        <v>922.29866666666669</v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2" t="s">
        <v>215</v>
      </c>
      <c r="C100" s="30" t="s">
        <v>178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2" t="s">
        <v>215</v>
      </c>
      <c r="DG100" s="30" t="s">
        <v>178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3"/>
      <c r="C101" s="28" t="s">
        <v>174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3"/>
      <c r="DG101" s="28" t="s">
        <v>174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3"/>
      <c r="C102" s="30" t="s">
        <v>216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3"/>
      <c r="DG102" s="30" t="s">
        <v>216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4"/>
      <c r="C103" s="30" t="s">
        <v>157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4"/>
      <c r="DG103" s="30" t="s">
        <v>157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2" t="s">
        <v>217</v>
      </c>
      <c r="C104" s="30" t="s">
        <v>180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2" t="s">
        <v>217</v>
      </c>
      <c r="DG104" s="30" t="s">
        <v>180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3"/>
      <c r="C105" s="30" t="s">
        <v>218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3"/>
      <c r="DG105" s="30" t="s">
        <v>218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3"/>
      <c r="C106" s="30" t="s">
        <v>219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3"/>
      <c r="DG106" s="30" t="s">
        <v>219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4"/>
      <c r="C107" s="30" t="s">
        <v>220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4"/>
      <c r="DG107" s="30" t="s">
        <v>220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2" t="s">
        <v>221</v>
      </c>
      <c r="C108" s="30" t="s">
        <v>180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2" t="s">
        <v>221</v>
      </c>
      <c r="DG108" s="30" t="s">
        <v>180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3"/>
      <c r="C109" s="30" t="s">
        <v>218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3"/>
      <c r="DG109" s="30" t="s">
        <v>218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3"/>
      <c r="C110" s="30" t="s">
        <v>219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3"/>
      <c r="DG110" s="30" t="s">
        <v>219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4"/>
      <c r="C111" s="30" t="s">
        <v>220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4"/>
      <c r="DG111" s="30" t="s">
        <v>220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02" t="s">
        <v>222</v>
      </c>
      <c r="C112" s="30" t="s">
        <v>223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2" t="s">
        <v>222</v>
      </c>
      <c r="DG112" s="30" t="s">
        <v>223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1168.7199999999998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>
        <f t="shared" si="85"/>
        <v>0</v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2">
        <v>30600010</v>
      </c>
      <c r="B113" s="104"/>
      <c r="C113" s="30" t="s">
        <v>195</v>
      </c>
      <c r="D113" s="5">
        <v>29</v>
      </c>
      <c r="E113" s="22">
        <v>5.05</v>
      </c>
      <c r="F113" s="23">
        <f t="shared" si="67"/>
        <v>146.44999999999999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146.44999999999999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0.58579999999999999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1.4645E-2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4"/>
      <c r="DG113" s="30" t="s">
        <v>195</v>
      </c>
      <c r="DH113" s="5">
        <f t="shared" si="78"/>
        <v>58</v>
      </c>
      <c r="DI113" s="22">
        <v>5.05</v>
      </c>
      <c r="DJ113" s="23">
        <f t="shared" si="79"/>
        <v>292.89999999999998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292.89999999999998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1.1716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2.929E-2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02" t="s">
        <v>224</v>
      </c>
      <c r="C114" s="30" t="s">
        <v>200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2" t="s">
        <v>224</v>
      </c>
      <c r="DG114" s="30" t="s">
        <v>200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03"/>
      <c r="C115" s="30" t="s">
        <v>165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3"/>
      <c r="DG115" s="30" t="s">
        <v>165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04"/>
      <c r="C116" s="30" t="s">
        <v>225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4"/>
      <c r="DG116" s="30" t="s">
        <v>225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2" t="s">
        <v>226</v>
      </c>
      <c r="C117" s="30" t="s">
        <v>200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2" t="s">
        <v>226</v>
      </c>
      <c r="DG117" s="30" t="s">
        <v>200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03"/>
      <c r="C118" s="30" t="s">
        <v>178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3"/>
      <c r="DG118" s="30" t="s">
        <v>178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4"/>
      <c r="C119" s="30" t="s">
        <v>225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4"/>
      <c r="DG119" s="30" t="s">
        <v>225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2" t="s">
        <v>227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2" t="s">
        <v>227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3"/>
      <c r="C121" s="30" t="s">
        <v>229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3"/>
      <c r="DG121" s="30" t="s">
        <v>229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4"/>
      <c r="C122" s="30" t="s">
        <v>155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4"/>
      <c r="DG122" s="30" t="s">
        <v>155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2" t="s">
        <v>230</v>
      </c>
      <c r="C123" s="30" t="s">
        <v>184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2" t="s">
        <v>230</v>
      </c>
      <c r="DG123" s="30" t="s">
        <v>184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3"/>
      <c r="C124" s="30" t="s">
        <v>157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3"/>
      <c r="DG124" s="30" t="s">
        <v>157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3"/>
      <c r="C125" s="30" t="s">
        <v>200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3"/>
      <c r="DG125" s="30" t="s">
        <v>200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4"/>
      <c r="C126" s="30" t="s">
        <v>232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4"/>
      <c r="DG126" s="30" t="s">
        <v>232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2" t="s">
        <v>233</v>
      </c>
      <c r="C127" s="30" t="s">
        <v>234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2" t="s">
        <v>233</v>
      </c>
      <c r="DG127" s="30" t="s">
        <v>234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3"/>
      <c r="C128" s="30" t="s">
        <v>235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3"/>
      <c r="DG128" s="30" t="s">
        <v>235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3"/>
      <c r="C129" s="30" t="s">
        <v>166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3"/>
      <c r="DG129" s="30" t="s">
        <v>166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4"/>
      <c r="C130" s="30" t="s">
        <v>232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4"/>
      <c r="DG130" s="30" t="s">
        <v>232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2" t="s">
        <v>237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2" t="s">
        <v>237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3"/>
      <c r="C132" s="30" t="s">
        <v>229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3"/>
      <c r="DG132" s="30" t="s">
        <v>229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4"/>
      <c r="C133" s="30" t="s">
        <v>155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4"/>
      <c r="DG133" s="30" t="s">
        <v>155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02" t="s">
        <v>239</v>
      </c>
      <c r="C134" s="30" t="s">
        <v>178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2" t="s">
        <v>239</v>
      </c>
      <c r="DG134" s="30" t="s">
        <v>178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04"/>
      <c r="C135" s="30" t="s">
        <v>157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4"/>
      <c r="DG135" s="30" t="s">
        <v>157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2" t="s">
        <v>241</v>
      </c>
      <c r="C136" s="30" t="s">
        <v>155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2" t="s">
        <v>241</v>
      </c>
      <c r="DG136" s="30" t="s">
        <v>155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3"/>
      <c r="C137" s="30" t="s">
        <v>143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3"/>
      <c r="DG137" s="30" t="s">
        <v>143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3"/>
      <c r="C138" s="30" t="s">
        <v>178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3"/>
      <c r="DG138" s="30" t="s">
        <v>178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4"/>
      <c r="C139" s="30" t="s">
        <v>242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4"/>
      <c r="DG139" s="30" t="s">
        <v>242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243</v>
      </c>
      <c r="C140" s="31" t="s">
        <v>244</v>
      </c>
      <c r="D140" s="5">
        <f>35+28</f>
        <v>63</v>
      </c>
      <c r="E140" s="22">
        <v>4.8</v>
      </c>
      <c r="F140" s="23">
        <f t="shared" si="124"/>
        <v>302.39999999999998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302.39999999999998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0.6048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3.024E-2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243</v>
      </c>
      <c r="DG140" s="31" t="s">
        <v>244</v>
      </c>
      <c r="DH140" s="5">
        <f t="shared" si="132"/>
        <v>127</v>
      </c>
      <c r="DI140" s="24">
        <v>4.8</v>
      </c>
      <c r="DJ140" s="23">
        <f t="shared" si="133"/>
        <v>609.6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609.6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1.2192000000000001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6.0960000000000007E-2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245</v>
      </c>
      <c r="C141" s="31" t="s">
        <v>246</v>
      </c>
      <c r="D141" s="5">
        <f>85+42+15+68/2</f>
        <v>176</v>
      </c>
      <c r="E141" s="22">
        <v>7.69</v>
      </c>
      <c r="F141" s="23">
        <f t="shared" si="124"/>
        <v>1353.44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1353.44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2.7068800000000004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0.13534400000000002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245</v>
      </c>
      <c r="DG141" s="31" t="s">
        <v>246</v>
      </c>
      <c r="DH141" s="5">
        <f t="shared" si="132"/>
        <v>352</v>
      </c>
      <c r="DI141" s="24">
        <v>7.69</v>
      </c>
      <c r="DJ141" s="23">
        <f t="shared" si="133"/>
        <v>2706.88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2706.88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5.4137600000000008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0.27068800000000004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2">
        <v>30700014</v>
      </c>
      <c r="B142" s="31" t="s">
        <v>247</v>
      </c>
      <c r="C142" s="31" t="s">
        <v>248</v>
      </c>
      <c r="D142" s="5">
        <f>108+18+106/2</f>
        <v>179</v>
      </c>
      <c r="E142" s="22">
        <v>6.4</v>
      </c>
      <c r="F142" s="23">
        <f t="shared" si="124"/>
        <v>1145.6000000000001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1145.6000000000001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2.2912000000000003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0.11456000000000002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247</v>
      </c>
      <c r="DG142" s="31" t="s">
        <v>248</v>
      </c>
      <c r="DH142" s="5">
        <f t="shared" si="132"/>
        <v>358</v>
      </c>
      <c r="DI142" s="24">
        <v>6.4</v>
      </c>
      <c r="DJ142" s="23">
        <f t="shared" si="133"/>
        <v>2291.2000000000003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2291.2000000000003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4.5824000000000007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0.22912000000000005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249</v>
      </c>
      <c r="C143" s="31" t="s">
        <v>250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249</v>
      </c>
      <c r="DG143" s="31" t="s">
        <v>250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252</v>
      </c>
      <c r="C144" s="31" t="s">
        <v>253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252</v>
      </c>
      <c r="DG144" s="31" t="s">
        <v>253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255</v>
      </c>
      <c r="C145" s="31" t="s">
        <v>253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255</v>
      </c>
      <c r="DG145" s="31" t="s">
        <v>253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257</v>
      </c>
      <c r="C146" s="31" t="s">
        <v>253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257</v>
      </c>
      <c r="DG146" s="31" t="s">
        <v>253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259</v>
      </c>
      <c r="C147" s="31" t="s">
        <v>261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259</v>
      </c>
      <c r="DG147" s="31" t="s">
        <v>261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263</v>
      </c>
      <c r="C148" s="31" t="s">
        <v>264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263</v>
      </c>
      <c r="DG148" s="31" t="s">
        <v>264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265</v>
      </c>
      <c r="C149" s="31" t="s">
        <v>264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265</v>
      </c>
      <c r="DG149" s="31" t="s">
        <v>264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1" t="s">
        <v>267</v>
      </c>
      <c r="C150" s="30" t="s">
        <v>269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1" t="s">
        <v>267</v>
      </c>
      <c r="DG150" s="30" t="s">
        <v>269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1" t="s">
        <v>271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1" t="s">
        <v>271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13671</v>
      </c>
      <c r="E152" s="44"/>
      <c r="F152" s="45">
        <f>SUM(F4:F151)</f>
        <v>69627.89</v>
      </c>
      <c r="G152" s="45">
        <f t="shared" ref="G152:J152" si="155">SUM(G4:G151)</f>
        <v>72993.015400000004</v>
      </c>
      <c r="H152" s="45">
        <f t="shared" si="155"/>
        <v>176.27000000000007</v>
      </c>
      <c r="I152" s="45">
        <f t="shared" si="155"/>
        <v>113.4</v>
      </c>
      <c r="J152" s="45">
        <f t="shared" si="155"/>
        <v>69804.160000000003</v>
      </c>
      <c r="K152" s="45">
        <f>IF(ISERROR(H152/J152*100),"0",(H152/J152*100))</f>
        <v>0.25252076667063977</v>
      </c>
      <c r="L152" s="45">
        <f>IF(ISERROR(I152/G152*100),"0",(I152/G152*100))</f>
        <v>0.15535733025765641</v>
      </c>
      <c r="M152" s="46">
        <f>IF(ISERROR(N152/J152*100),"",(N152/J152*100))</f>
        <v>0.51954632789793631</v>
      </c>
      <c r="N152" s="45">
        <f>SUM(N4:N151)</f>
        <v>362.66495000000009</v>
      </c>
      <c r="O152" s="45">
        <f>IF(ISERROR(M152-K152-L152),"0",(M152-K152-L152))</f>
        <v>0.11166823096964013</v>
      </c>
      <c r="P152" s="45">
        <f>(S152+T152+U152+V152+W152+X152+Y152+Z152+AA152)/J152*1000</f>
        <v>0.30084166903519788</v>
      </c>
      <c r="Q152" s="47">
        <f>IF(ISERROR(R152/J152*1000),"",(R152/J152*1000))</f>
        <v>0.34364040051481171</v>
      </c>
      <c r="R152" s="45">
        <f>SUM(R4:R151)</f>
        <v>23.987529500000001</v>
      </c>
      <c r="S152" s="45">
        <f t="shared" ref="S152:BO152" si="156">SUM(S4:S151)</f>
        <v>13</v>
      </c>
      <c r="T152" s="45">
        <f t="shared" si="156"/>
        <v>2</v>
      </c>
      <c r="U152" s="45">
        <f t="shared" si="156"/>
        <v>1</v>
      </c>
      <c r="V152" s="45">
        <f t="shared" si="156"/>
        <v>2</v>
      </c>
      <c r="W152" s="45">
        <f t="shared" si="156"/>
        <v>2</v>
      </c>
      <c r="X152" s="45">
        <f t="shared" si="156"/>
        <v>1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27.4</v>
      </c>
      <c r="AC152" s="45">
        <f t="shared" si="156"/>
        <v>72.199999999999974</v>
      </c>
      <c r="AD152" s="45">
        <f t="shared" si="156"/>
        <v>22.97</v>
      </c>
      <c r="AE152" s="45">
        <f t="shared" si="156"/>
        <v>0</v>
      </c>
      <c r="AF152" s="45">
        <f t="shared" si="156"/>
        <v>5.4</v>
      </c>
      <c r="AG152" s="45">
        <f t="shared" si="156"/>
        <v>4.8</v>
      </c>
      <c r="AH152" s="45">
        <f t="shared" si="156"/>
        <v>0</v>
      </c>
      <c r="AI152" s="45">
        <f t="shared" si="156"/>
        <v>0</v>
      </c>
      <c r="AJ152" s="45">
        <f t="shared" si="156"/>
        <v>18.5</v>
      </c>
      <c r="AK152" s="45">
        <f t="shared" si="156"/>
        <v>18.5</v>
      </c>
      <c r="AL152" s="45">
        <f t="shared" si="156"/>
        <v>0</v>
      </c>
      <c r="AM152" s="45">
        <f t="shared" si="156"/>
        <v>4.2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2.2999999999999998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21.6</v>
      </c>
      <c r="BC152" s="45">
        <f t="shared" si="156"/>
        <v>0</v>
      </c>
      <c r="BD152" s="45">
        <f t="shared" si="156"/>
        <v>85.6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6.2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3.9252674912211537E-2</v>
      </c>
      <c r="BQ152" s="48">
        <f t="shared" ref="BQ152:CO152" si="157">IF(ISERROR(AC152/$J$152*100),"",(AC152/$J$152*100))</f>
        <v>0.10343223097305371</v>
      </c>
      <c r="BR152" s="48">
        <f t="shared" si="157"/>
        <v>3.2906348274945214E-2</v>
      </c>
      <c r="BS152" s="48">
        <f t="shared" si="157"/>
        <v>0</v>
      </c>
      <c r="BT152" s="48">
        <f t="shared" si="157"/>
        <v>7.7359286323336607E-3</v>
      </c>
      <c r="BU152" s="48">
        <f t="shared" si="157"/>
        <v>6.876381006518808E-3</v>
      </c>
      <c r="BV152" s="48">
        <f t="shared" si="157"/>
        <v>0</v>
      </c>
      <c r="BW152" s="48">
        <f t="shared" si="157"/>
        <v>0</v>
      </c>
      <c r="BX152" s="48">
        <f t="shared" si="157"/>
        <v>2.6502718462624576E-2</v>
      </c>
      <c r="BY152" s="48">
        <f t="shared" si="157"/>
        <v>2.6502718462624576E-2</v>
      </c>
      <c r="BZ152" s="48">
        <f t="shared" si="157"/>
        <v>0</v>
      </c>
      <c r="CA152" s="48">
        <f t="shared" si="157"/>
        <v>6.016833380703958E-3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3.2949325656235957E-3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2.9591872430029791E-2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0.11727149444493287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8.4939633826937363E-3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25492</v>
      </c>
      <c r="DI152" s="41"/>
      <c r="DJ152" s="41">
        <f>SUM(DJ4:DJ151)</f>
        <v>129931.09000000003</v>
      </c>
      <c r="DK152" s="41">
        <f>SUM(DK4:DK151)</f>
        <v>137562.66285714286</v>
      </c>
      <c r="DL152" s="41">
        <f t="shared" ref="DL152:DN152" si="172">SUM(DL4:DL151)</f>
        <v>362.57000000000005</v>
      </c>
      <c r="DM152" s="41">
        <f t="shared" si="172"/>
        <v>195.9</v>
      </c>
      <c r="DN152" s="41">
        <f t="shared" si="172"/>
        <v>130293.66000000003</v>
      </c>
      <c r="DO152" s="41">
        <f>IF(ISERROR(DL152/DN152*100),"",(DL152/DN152*100))</f>
        <v>0.27827140629866404</v>
      </c>
      <c r="DP152" s="41">
        <f>IF(ISERROR(DM152/DK152*100),"",(DM152/DK152*100))</f>
        <v>0.14240782777187133</v>
      </c>
      <c r="DQ152" s="42">
        <f>IF(ISERROR(DR152/DN152*100),"",(DR152/DN152*100))</f>
        <v>0.507588780605288</v>
      </c>
      <c r="DR152" s="41">
        <f>SUM(DR4:DR151)</f>
        <v>661.35600000000011</v>
      </c>
      <c r="DS152" s="41">
        <f>IF(ISERROR(DQ152-DO152-DP152),"",(DQ152-DO152-DP152))</f>
        <v>8.6909546534752635E-2</v>
      </c>
      <c r="DT152" s="41">
        <f t="shared" si="142"/>
        <v>0.25327402730109805</v>
      </c>
      <c r="DU152" s="43">
        <f>IF(ISERROR(DV152/DN152*1000),"",(DV152/DN152*1000))</f>
        <v>0.32287590585758341</v>
      </c>
      <c r="DV152" s="41">
        <f>SUM(DV4:DV151)</f>
        <v>42.068683499999992</v>
      </c>
      <c r="DW152" s="41">
        <f>SUM(DW4:DW151)</f>
        <v>21</v>
      </c>
      <c r="DX152" s="41">
        <f t="shared" ref="DX152:FS152" si="173">SUM(DX4:DX151)</f>
        <v>2</v>
      </c>
      <c r="DY152" s="41">
        <f t="shared" si="173"/>
        <v>1</v>
      </c>
      <c r="DZ152" s="41">
        <f t="shared" si="173"/>
        <v>3</v>
      </c>
      <c r="EA152" s="41">
        <f t="shared" si="173"/>
        <v>5</v>
      </c>
      <c r="EB152" s="41">
        <f t="shared" si="173"/>
        <v>1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42.1</v>
      </c>
      <c r="EG152" s="41">
        <f t="shared" si="173"/>
        <v>142.6</v>
      </c>
      <c r="EH152" s="41">
        <f t="shared" si="173"/>
        <v>30.97</v>
      </c>
      <c r="EI152" s="41">
        <f t="shared" si="173"/>
        <v>0</v>
      </c>
      <c r="EJ152" s="41">
        <f t="shared" si="173"/>
        <v>41.8</v>
      </c>
      <c r="EK152" s="41">
        <f t="shared" si="173"/>
        <v>4.8</v>
      </c>
      <c r="EL152" s="41">
        <f t="shared" si="173"/>
        <v>0</v>
      </c>
      <c r="EM152" s="41">
        <f t="shared" si="173"/>
        <v>0</v>
      </c>
      <c r="EN152" s="41">
        <f t="shared" si="173"/>
        <v>51.5</v>
      </c>
      <c r="EO152" s="41">
        <f t="shared" si="173"/>
        <v>18.5</v>
      </c>
      <c r="EP152" s="41">
        <f t="shared" si="173"/>
        <v>0</v>
      </c>
      <c r="EQ152" s="41">
        <f t="shared" si="173"/>
        <v>15.7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14.600000000000001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36.6</v>
      </c>
      <c r="FG152" s="41">
        <f t="shared" si="173"/>
        <v>18</v>
      </c>
      <c r="FH152" s="41">
        <f t="shared" si="173"/>
        <v>123.6</v>
      </c>
      <c r="FI152" s="41">
        <f t="shared" si="173"/>
        <v>0</v>
      </c>
      <c r="FJ152" s="41">
        <f t="shared" si="173"/>
        <v>2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2.5</v>
      </c>
      <c r="FO152" s="41">
        <f t="shared" si="173"/>
        <v>0</v>
      </c>
      <c r="FP152" s="41">
        <f t="shared" si="173"/>
        <v>13.2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3.23116259072007E-2</v>
      </c>
      <c r="FU152" s="46">
        <f t="shared" si="153"/>
        <v>51244.9345395372</v>
      </c>
      <c r="FV152" s="46">
        <f t="shared" si="153"/>
        <v>21747.400044337486</v>
      </c>
      <c r="FW152" s="46">
        <f t="shared" si="153"/>
        <v>0</v>
      </c>
      <c r="FX152" s="46">
        <f t="shared" si="153"/>
        <v>6.3203478913021112</v>
      </c>
      <c r="FY152" s="46">
        <f t="shared" si="153"/>
        <v>5522.9835977577186</v>
      </c>
      <c r="FZ152" s="46">
        <f t="shared" si="153"/>
        <v>0</v>
      </c>
      <c r="GA152" s="46">
        <f t="shared" si="153"/>
        <v>0</v>
      </c>
      <c r="GB152" s="46">
        <f t="shared" si="153"/>
        <v>122.41885344474829</v>
      </c>
      <c r="GC152" s="46">
        <f t="shared" si="153"/>
        <v>88.095238095238088</v>
      </c>
      <c r="GD152" s="46">
        <f t="shared" si="153"/>
        <v>0</v>
      </c>
      <c r="GE152" s="46">
        <f t="shared" si="153"/>
        <v>1570</v>
      </c>
      <c r="GF152" s="46">
        <f t="shared" si="153"/>
        <v>0</v>
      </c>
      <c r="GG152" s="46">
        <f t="shared" si="151"/>
        <v>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>
        <f t="shared" si="149"/>
        <v>0</v>
      </c>
      <c r="GR152" s="46" t="str">
        <f t="shared" si="149"/>
        <v/>
      </c>
      <c r="GS152" s="46" t="str">
        <f t="shared" si="149"/>
        <v/>
      </c>
      <c r="GT152" s="46">
        <f t="shared" si="149"/>
        <v>71.067961165048544</v>
      </c>
      <c r="GU152" s="46">
        <f t="shared" si="149"/>
        <v>97.297297297297305</v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>
        <f t="shared" si="106"/>
        <v>0</v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33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7" t="s">
        <v>272</v>
      </c>
      <c r="B156" s="127"/>
      <c r="C156" s="127"/>
      <c r="D156" s="127"/>
      <c r="BN156" t="s">
        <v>273</v>
      </c>
      <c r="DW156" s="35" t="s">
        <v>12</v>
      </c>
      <c r="DX156" s="74">
        <f>+DW152</f>
        <v>21</v>
      </c>
      <c r="DY156" s="57">
        <f>+DX156/DW153</f>
        <v>0.63636363636363635</v>
      </c>
      <c r="EA156" s="75" t="s">
        <v>274</v>
      </c>
      <c r="EB156" s="75" t="s">
        <v>275</v>
      </c>
      <c r="EC156" s="75" t="s">
        <v>276</v>
      </c>
      <c r="ED156" s="75" t="s">
        <v>277</v>
      </c>
      <c r="EE156" s="75" t="s">
        <v>278</v>
      </c>
      <c r="EF156" s="75" t="s">
        <v>279</v>
      </c>
    </row>
    <row r="157" spans="1:215" s="34" customFormat="1" ht="26.25" customHeight="1">
      <c r="A157" s="128" t="s">
        <v>280</v>
      </c>
      <c r="B157" s="112" t="s">
        <v>0</v>
      </c>
      <c r="C157" s="130" t="s">
        <v>1</v>
      </c>
      <c r="D157" s="132" t="s">
        <v>2</v>
      </c>
      <c r="E157" s="134" t="s">
        <v>3</v>
      </c>
      <c r="F157" s="121" t="s">
        <v>281</v>
      </c>
      <c r="G157" s="121" t="s">
        <v>282</v>
      </c>
      <c r="H157" s="123" t="s">
        <v>283</v>
      </c>
      <c r="I157" s="123" t="s">
        <v>284</v>
      </c>
      <c r="J157" s="123" t="s">
        <v>4</v>
      </c>
      <c r="K157" s="125" t="s">
        <v>285</v>
      </c>
      <c r="L157" s="137" t="s">
        <v>286</v>
      </c>
      <c r="M157" s="139" t="s">
        <v>5</v>
      </c>
      <c r="N157" s="141" t="s">
        <v>6</v>
      </c>
      <c r="O157" s="121" t="s">
        <v>7</v>
      </c>
      <c r="P157" s="137" t="s">
        <v>10</v>
      </c>
      <c r="Q157" s="143" t="s">
        <v>9</v>
      </c>
      <c r="R157" s="114" t="s">
        <v>8</v>
      </c>
      <c r="S157" s="116" t="s">
        <v>11</v>
      </c>
      <c r="T157" s="117"/>
      <c r="U157" s="117"/>
      <c r="V157" s="117"/>
      <c r="W157" s="117"/>
      <c r="X157" s="117"/>
      <c r="Y157" s="117"/>
      <c r="Z157" s="117"/>
      <c r="AA157" s="118"/>
      <c r="AB157" s="119" t="s">
        <v>287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288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36" t="s">
        <v>289</v>
      </c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 t="s">
        <v>290</v>
      </c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W157" s="35" t="s">
        <v>13</v>
      </c>
      <c r="DX157" s="74">
        <f>+DX152</f>
        <v>2</v>
      </c>
      <c r="DY157" s="57">
        <f>+DX157/DW153</f>
        <v>6.0606060606060608E-2</v>
      </c>
      <c r="EA157" s="60">
        <v>1</v>
      </c>
      <c r="EB157" s="60" t="s">
        <v>48</v>
      </c>
      <c r="EC157" s="75" t="s">
        <v>291</v>
      </c>
      <c r="ED157" s="23">
        <f>+DN152</f>
        <v>130293.66000000003</v>
      </c>
      <c r="EE157" s="23">
        <f>+EG152</f>
        <v>142.6</v>
      </c>
      <c r="EF157" s="61">
        <f>+EE157/ED157</f>
        <v>1.0944507967617146E-3</v>
      </c>
    </row>
    <row r="158" spans="1:215" s="34" customFormat="1" ht="36" customHeight="1">
      <c r="A158" s="129"/>
      <c r="B158" s="113"/>
      <c r="C158" s="131"/>
      <c r="D158" s="133"/>
      <c r="E158" s="135"/>
      <c r="F158" s="122"/>
      <c r="G158" s="122"/>
      <c r="H158" s="124"/>
      <c r="I158" s="124"/>
      <c r="J158" s="124"/>
      <c r="K158" s="126"/>
      <c r="L158" s="138"/>
      <c r="M158" s="140"/>
      <c r="N158" s="142"/>
      <c r="O158" s="122"/>
      <c r="P158" s="138"/>
      <c r="Q158" s="144"/>
      <c r="R158" s="115"/>
      <c r="S158" s="35" t="s">
        <v>12</v>
      </c>
      <c r="T158" s="35" t="s">
        <v>13</v>
      </c>
      <c r="U158" s="35" t="s">
        <v>140</v>
      </c>
      <c r="V158" s="35" t="s">
        <v>102</v>
      </c>
      <c r="W158" s="35" t="s">
        <v>103</v>
      </c>
      <c r="X158" s="35" t="s">
        <v>104</v>
      </c>
      <c r="Y158" s="35" t="s">
        <v>105</v>
      </c>
      <c r="Z158" s="35" t="s">
        <v>106</v>
      </c>
      <c r="AA158" s="35" t="s">
        <v>107</v>
      </c>
      <c r="AB158" s="36" t="s">
        <v>108</v>
      </c>
      <c r="AC158" s="25" t="s">
        <v>109</v>
      </c>
      <c r="AD158" s="25" t="s">
        <v>110</v>
      </c>
      <c r="AE158" s="25" t="s">
        <v>111</v>
      </c>
      <c r="AF158" s="36" t="s">
        <v>112</v>
      </c>
      <c r="AG158" s="25" t="s">
        <v>113</v>
      </c>
      <c r="AH158" s="25" t="s">
        <v>114</v>
      </c>
      <c r="AI158" s="36" t="s">
        <v>115</v>
      </c>
      <c r="AJ158" s="36" t="s">
        <v>116</v>
      </c>
      <c r="AK158" s="36" t="s">
        <v>117</v>
      </c>
      <c r="AL158" s="26" t="s">
        <v>118</v>
      </c>
      <c r="AM158" s="25" t="s">
        <v>119</v>
      </c>
      <c r="AN158" s="25" t="s">
        <v>120</v>
      </c>
      <c r="AO158" s="25" t="s">
        <v>121</v>
      </c>
      <c r="AP158" s="36" t="s">
        <v>122</v>
      </c>
      <c r="AQ158" s="37" t="s">
        <v>123</v>
      </c>
      <c r="AR158" s="36" t="s">
        <v>124</v>
      </c>
      <c r="AS158" s="36" t="s">
        <v>125</v>
      </c>
      <c r="AT158" s="36" t="s">
        <v>126</v>
      </c>
      <c r="AU158" s="36" t="s">
        <v>127</v>
      </c>
      <c r="AV158" s="25" t="s">
        <v>128</v>
      </c>
      <c r="AW158" s="25" t="s">
        <v>129</v>
      </c>
      <c r="AX158" s="25" t="s">
        <v>130</v>
      </c>
      <c r="AY158" s="25" t="s">
        <v>131</v>
      </c>
      <c r="AZ158" s="25" t="s">
        <v>132</v>
      </c>
      <c r="BA158" s="25" t="s">
        <v>133</v>
      </c>
      <c r="BB158" s="27" t="s">
        <v>109</v>
      </c>
      <c r="BC158" s="38" t="s">
        <v>110</v>
      </c>
      <c r="BD158" s="38" t="s">
        <v>111</v>
      </c>
      <c r="BE158" s="38" t="s">
        <v>134</v>
      </c>
      <c r="BF158" s="38" t="s">
        <v>120</v>
      </c>
      <c r="BG158" s="38" t="s">
        <v>112</v>
      </c>
      <c r="BH158" s="38" t="s">
        <v>114</v>
      </c>
      <c r="BI158" s="38" t="s">
        <v>135</v>
      </c>
      <c r="BJ158" s="38" t="s">
        <v>116</v>
      </c>
      <c r="BK158" s="38" t="s">
        <v>136</v>
      </c>
      <c r="BL158" s="38" t="s">
        <v>137</v>
      </c>
      <c r="BM158" s="38" t="s">
        <v>113</v>
      </c>
      <c r="BN158" s="38" t="s">
        <v>138</v>
      </c>
      <c r="BO158" s="38" t="s">
        <v>125</v>
      </c>
      <c r="BP158" s="36" t="s">
        <v>108</v>
      </c>
      <c r="BQ158" s="25" t="s">
        <v>109</v>
      </c>
      <c r="BR158" s="25" t="s">
        <v>110</v>
      </c>
      <c r="BS158" s="25" t="s">
        <v>111</v>
      </c>
      <c r="BT158" s="36" t="s">
        <v>112</v>
      </c>
      <c r="BU158" s="25" t="s">
        <v>113</v>
      </c>
      <c r="BV158" s="25" t="s">
        <v>114</v>
      </c>
      <c r="BW158" s="36" t="s">
        <v>115</v>
      </c>
      <c r="BX158" s="36" t="s">
        <v>116</v>
      </c>
      <c r="BY158" s="36" t="s">
        <v>117</v>
      </c>
      <c r="BZ158" s="26" t="s">
        <v>118</v>
      </c>
      <c r="CA158" s="25" t="s">
        <v>119</v>
      </c>
      <c r="CB158" s="25" t="s">
        <v>120</v>
      </c>
      <c r="CC158" s="25" t="s">
        <v>121</v>
      </c>
      <c r="CD158" s="36" t="s">
        <v>122</v>
      </c>
      <c r="CE158" s="37" t="s">
        <v>123</v>
      </c>
      <c r="CF158" s="36" t="s">
        <v>124</v>
      </c>
      <c r="CG158" s="36" t="s">
        <v>125</v>
      </c>
      <c r="CH158" s="36" t="s">
        <v>126</v>
      </c>
      <c r="CI158" s="36" t="s">
        <v>127</v>
      </c>
      <c r="CJ158" s="25" t="s">
        <v>128</v>
      </c>
      <c r="CK158" s="25" t="s">
        <v>129</v>
      </c>
      <c r="CL158" s="25" t="s">
        <v>130</v>
      </c>
      <c r="CM158" s="25" t="s">
        <v>131</v>
      </c>
      <c r="CN158" s="25" t="s">
        <v>132</v>
      </c>
      <c r="CO158" s="25" t="s">
        <v>133</v>
      </c>
      <c r="CP158" s="27" t="s">
        <v>109</v>
      </c>
      <c r="CQ158" s="38" t="s">
        <v>110</v>
      </c>
      <c r="CR158" s="38" t="s">
        <v>111</v>
      </c>
      <c r="CS158" s="38" t="s">
        <v>134</v>
      </c>
      <c r="CT158" s="38" t="s">
        <v>120</v>
      </c>
      <c r="CU158" s="38" t="s">
        <v>112</v>
      </c>
      <c r="CV158" s="38" t="s">
        <v>114</v>
      </c>
      <c r="CW158" s="38" t="s">
        <v>135</v>
      </c>
      <c r="CX158" s="38" t="s">
        <v>116</v>
      </c>
      <c r="CY158" s="38" t="s">
        <v>136</v>
      </c>
      <c r="CZ158" s="38" t="s">
        <v>137</v>
      </c>
      <c r="DA158" s="38" t="s">
        <v>113</v>
      </c>
      <c r="DB158" s="38" t="s">
        <v>138</v>
      </c>
      <c r="DC158" s="38" t="s">
        <v>125</v>
      </c>
      <c r="DW158" s="35" t="s">
        <v>46</v>
      </c>
      <c r="DX158" s="74">
        <f>+EA152</f>
        <v>5</v>
      </c>
      <c r="DY158" s="57">
        <f>+DX158/DW153</f>
        <v>0.15151515151515152</v>
      </c>
      <c r="EA158" s="60">
        <v>2</v>
      </c>
      <c r="EB158" s="60" t="s">
        <v>49</v>
      </c>
      <c r="EC158" s="75" t="s">
        <v>292</v>
      </c>
      <c r="ED158" s="23">
        <f>+DN25+DN41+DN42+DN47+DN52+DN56+DN57+DN58</f>
        <v>12599.170000000002</v>
      </c>
      <c r="EE158" s="23">
        <f>+EJ152</f>
        <v>41.8</v>
      </c>
      <c r="EF158" s="61">
        <f>+EE158/ED158</f>
        <v>3.317678862972719E-3</v>
      </c>
      <c r="EH158" s="58"/>
    </row>
    <row r="159" spans="1:215" s="34" customFormat="1" ht="15.75" hidden="1" customHeight="1">
      <c r="A159" s="62">
        <v>30501005</v>
      </c>
      <c r="B159" s="112" t="s">
        <v>141</v>
      </c>
      <c r="C159" s="77" t="s">
        <v>143</v>
      </c>
      <c r="D159" s="78"/>
      <c r="E159" s="63">
        <v>5.03</v>
      </c>
      <c r="F159" s="23">
        <f t="shared" ref="F159:F222" si="174">E159*D159</f>
        <v>0</v>
      </c>
      <c r="G159" s="79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293</v>
      </c>
      <c r="DX159" s="74">
        <f>+DZ152</f>
        <v>3</v>
      </c>
      <c r="DY159" s="57">
        <f>+DX159/DW153</f>
        <v>9.0909090909090912E-2</v>
      </c>
      <c r="DZ159" s="1"/>
      <c r="EA159" s="60">
        <v>3</v>
      </c>
      <c r="EB159" s="60" t="s">
        <v>50</v>
      </c>
      <c r="EC159" s="75" t="s">
        <v>294</v>
      </c>
      <c r="ED159" s="23">
        <f>+DN26+DN27+DN46+DN47++DN48+DN49</f>
        <v>19980.95</v>
      </c>
      <c r="EE159" s="23">
        <f>+EN152+EO152</f>
        <v>70</v>
      </c>
      <c r="EF159" s="61">
        <f t="shared" ref="EF159:EF163" si="185">+EE159/ED159</f>
        <v>3.5033369284243241E-3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3"/>
      <c r="C160" s="77" t="s">
        <v>144</v>
      </c>
      <c r="D160" s="78"/>
      <c r="E160" s="63">
        <v>5.03</v>
      </c>
      <c r="F160" s="23">
        <f t="shared" si="174"/>
        <v>0</v>
      </c>
      <c r="G160" s="79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2</v>
      </c>
      <c r="DY160" s="57">
        <f>+DX160/DW153</f>
        <v>6.0606060606060608E-2</v>
      </c>
      <c r="DZ160" s="1"/>
      <c r="EA160" s="60">
        <v>4</v>
      </c>
      <c r="EB160" s="60" t="s">
        <v>51</v>
      </c>
      <c r="EC160" s="75" t="s">
        <v>295</v>
      </c>
      <c r="ED160" s="23">
        <f>+DN52+DN54+DN55+DN56+DN57+DN58</f>
        <v>5681.3099999999995</v>
      </c>
      <c r="EE160" s="23">
        <f>+EQ152</f>
        <v>15.7</v>
      </c>
      <c r="EF160" s="61">
        <f t="shared" si="185"/>
        <v>2.7634471627142332E-3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02" t="s">
        <v>145</v>
      </c>
      <c r="C161" s="28" t="s">
        <v>146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33</v>
      </c>
      <c r="DY161" s="57">
        <f>+DX161/DW153</f>
        <v>1</v>
      </c>
      <c r="EA161" s="60">
        <v>5</v>
      </c>
      <c r="EB161" s="60" t="s">
        <v>52</v>
      </c>
      <c r="EC161" s="75" t="s">
        <v>291</v>
      </c>
      <c r="ED161" s="23">
        <f>+DN152</f>
        <v>130293.66000000003</v>
      </c>
      <c r="EE161" s="23">
        <f>+EF152</f>
        <v>42.1</v>
      </c>
      <c r="EF161" s="61">
        <f t="shared" si="185"/>
        <v>3.2311625907200699E-4</v>
      </c>
    </row>
    <row r="162" spans="1:136" s="1" customFormat="1" ht="14.25" hidden="1" customHeight="1">
      <c r="A162" s="62">
        <v>30100014</v>
      </c>
      <c r="B162" s="103"/>
      <c r="C162" s="28" t="s">
        <v>148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296</v>
      </c>
      <c r="EC162" s="75" t="s">
        <v>291</v>
      </c>
      <c r="ED162" s="76">
        <f>+DN152</f>
        <v>130293.66000000003</v>
      </c>
      <c r="EE162" s="76">
        <f>+DL152-EE157-EE158-EE159-EE160-EE161</f>
        <v>50.370000000000068</v>
      </c>
      <c r="EF162" s="61">
        <f>+EE162/ED162</f>
        <v>3.865882653077675E-4</v>
      </c>
    </row>
    <row r="163" spans="1:136" s="1" customFormat="1" ht="14.25" customHeight="1">
      <c r="A163" s="62">
        <v>30100010</v>
      </c>
      <c r="B163" s="103"/>
      <c r="C163" s="28" t="s">
        <v>149</v>
      </c>
      <c r="D163" s="5">
        <f>348+864</f>
        <v>1212</v>
      </c>
      <c r="E163" s="22">
        <v>5.03</v>
      </c>
      <c r="F163" s="23">
        <f t="shared" si="174"/>
        <v>6096.3600000000006</v>
      </c>
      <c r="G163" s="23">
        <f>+'[2]7'!$L$235+'[2]8'!$L$235</f>
        <v>6767.3400000000011</v>
      </c>
      <c r="H163" s="23">
        <f t="shared" si="186"/>
        <v>2.7</v>
      </c>
      <c r="I163" s="23">
        <f t="shared" si="187"/>
        <v>4</v>
      </c>
      <c r="J163" s="23">
        <f t="shared" si="177"/>
        <v>6099.06</v>
      </c>
      <c r="K163" s="23">
        <f t="shared" si="178"/>
        <v>4.4269116880306145E-2</v>
      </c>
      <c r="L163" s="23">
        <f t="shared" si="179"/>
        <v>5.9107418867679166E-2</v>
      </c>
      <c r="M163" s="10">
        <v>0.3</v>
      </c>
      <c r="N163" s="23">
        <f t="shared" si="188"/>
        <v>18.297180000000001</v>
      </c>
      <c r="O163" s="23">
        <f t="shared" si="189"/>
        <v>0.19662346425201466</v>
      </c>
      <c r="P163" s="23">
        <f t="shared" si="180"/>
        <v>0</v>
      </c>
      <c r="Q163" s="7">
        <v>0.05</v>
      </c>
      <c r="R163" s="6">
        <f t="shared" si="181"/>
        <v>0.30495300000000003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>
        <f>1.2+1.5</f>
        <v>2.7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>
        <v>2</v>
      </c>
      <c r="BG163" s="4"/>
      <c r="BH163" s="4"/>
      <c r="BI163" s="4"/>
      <c r="BJ163" s="4"/>
      <c r="BK163" s="4"/>
      <c r="BL163" s="4">
        <v>2</v>
      </c>
      <c r="BM163" s="4"/>
      <c r="BN163" s="4"/>
      <c r="BO163" s="4"/>
      <c r="BP163" s="4">
        <f t="shared" si="182"/>
        <v>0</v>
      </c>
      <c r="BQ163" s="4">
        <f t="shared" si="182"/>
        <v>6099.06</v>
      </c>
      <c r="BR163" s="4">
        <f t="shared" si="182"/>
        <v>0</v>
      </c>
      <c r="BS163" s="4">
        <f t="shared" si="182"/>
        <v>0</v>
      </c>
      <c r="BT163" s="4">
        <f t="shared" si="182"/>
        <v>0</v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>
        <f t="shared" si="182"/>
        <v>0</v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>
        <f t="shared" si="183"/>
        <v>0</v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5" t="s">
        <v>297</v>
      </c>
      <c r="EC163" s="146"/>
      <c r="ED163" s="76">
        <f>+DN152</f>
        <v>130293.66000000003</v>
      </c>
      <c r="EE163" s="76">
        <f>+DL152</f>
        <v>362.57000000000005</v>
      </c>
      <c r="EF163" s="61">
        <f t="shared" si="185"/>
        <v>2.7827140629866406E-3</v>
      </c>
    </row>
    <row r="164" spans="1:136" s="1" customFormat="1" ht="14.25" customHeight="1">
      <c r="A164" s="62">
        <v>30100013</v>
      </c>
      <c r="B164" s="103"/>
      <c r="C164" s="28" t="s">
        <v>150</v>
      </c>
      <c r="D164" s="5">
        <v>1296</v>
      </c>
      <c r="E164" s="22">
        <v>5.03</v>
      </c>
      <c r="F164" s="23">
        <f t="shared" si="174"/>
        <v>6518.88</v>
      </c>
      <c r="G164" s="23">
        <f>+'[2]8'!$L$237</f>
        <v>7344.4000000000005</v>
      </c>
      <c r="H164" s="23">
        <f t="shared" si="186"/>
        <v>2.5</v>
      </c>
      <c r="I164" s="23">
        <f t="shared" si="187"/>
        <v>5</v>
      </c>
      <c r="J164" s="23">
        <f t="shared" si="177"/>
        <v>6521.38</v>
      </c>
      <c r="K164" s="23">
        <f t="shared" si="178"/>
        <v>3.8335444338468236E-2</v>
      </c>
      <c r="L164" s="23">
        <f t="shared" si="179"/>
        <v>6.8079080660094757E-2</v>
      </c>
      <c r="M164" s="10">
        <v>0.3</v>
      </c>
      <c r="N164" s="23">
        <f t="shared" si="188"/>
        <v>19.564139999999998</v>
      </c>
      <c r="O164" s="23">
        <f t="shared" si="189"/>
        <v>0.19358547500143697</v>
      </c>
      <c r="P164" s="23">
        <f t="shared" si="180"/>
        <v>0</v>
      </c>
      <c r="Q164" s="7">
        <v>0.05</v>
      </c>
      <c r="R164" s="6">
        <f t="shared" si="181"/>
        <v>0.326069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>
        <v>2.5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>
        <v>5</v>
      </c>
      <c r="BM164" s="4"/>
      <c r="BN164" s="4"/>
      <c r="BO164" s="4"/>
      <c r="BP164" s="4">
        <f t="shared" si="182"/>
        <v>0</v>
      </c>
      <c r="BQ164" s="4">
        <f t="shared" si="182"/>
        <v>6521.380000000001</v>
      </c>
      <c r="BR164" s="4">
        <f t="shared" si="182"/>
        <v>0</v>
      </c>
      <c r="BS164" s="4">
        <f t="shared" si="182"/>
        <v>0</v>
      </c>
      <c r="BT164" s="4">
        <f t="shared" si="182"/>
        <v>0</v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>
        <f t="shared" si="182"/>
        <v>0</v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>
        <f t="shared" si="183"/>
        <v>0</v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04"/>
      <c r="C165" s="28" t="s">
        <v>151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02" t="s">
        <v>152</v>
      </c>
      <c r="C166" s="28" t="s">
        <v>153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customHeight="1">
      <c r="A167" s="62">
        <v>30100017</v>
      </c>
      <c r="B167" s="103"/>
      <c r="C167" s="28" t="s">
        <v>155</v>
      </c>
      <c r="D167" s="5">
        <v>600</v>
      </c>
      <c r="E167" s="22">
        <v>5.03</v>
      </c>
      <c r="F167" s="23">
        <f t="shared" si="174"/>
        <v>3018</v>
      </c>
      <c r="G167" s="23">
        <f>+'[2]7'!$L$248</f>
        <v>3172.7999999999997</v>
      </c>
      <c r="H167" s="23">
        <f t="shared" si="186"/>
        <v>2</v>
      </c>
      <c r="I167" s="23">
        <f t="shared" si="187"/>
        <v>0</v>
      </c>
      <c r="J167" s="23">
        <f t="shared" si="177"/>
        <v>3020</v>
      </c>
      <c r="K167" s="23">
        <f t="shared" si="178"/>
        <v>6.6225165562913912E-2</v>
      </c>
      <c r="L167" s="23">
        <f t="shared" si="179"/>
        <v>0</v>
      </c>
      <c r="M167" s="10">
        <v>0.3</v>
      </c>
      <c r="N167" s="23">
        <f t="shared" si="188"/>
        <v>9.06</v>
      </c>
      <c r="O167" s="23">
        <f t="shared" si="189"/>
        <v>0.23377483443708608</v>
      </c>
      <c r="P167" s="23">
        <f t="shared" si="180"/>
        <v>0</v>
      </c>
      <c r="Q167" s="7">
        <v>0.05</v>
      </c>
      <c r="R167" s="6">
        <f t="shared" si="181"/>
        <v>0.151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>
        <v>2</v>
      </c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>
        <f t="shared" si="182"/>
        <v>0</v>
      </c>
      <c r="BQ167" s="4">
        <f t="shared" si="182"/>
        <v>3020</v>
      </c>
      <c r="BR167" s="4" t="str">
        <f t="shared" si="182"/>
        <v/>
      </c>
      <c r="BS167" s="4">
        <f t="shared" si="182"/>
        <v>0</v>
      </c>
      <c r="BT167" s="4">
        <f t="shared" si="182"/>
        <v>0</v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>
        <f t="shared" si="182"/>
        <v>0</v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>
        <f t="shared" si="183"/>
        <v>0</v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4"/>
      <c r="C168" s="28" t="s">
        <v>157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08" t="s">
        <v>158</v>
      </c>
      <c r="C169" s="28" t="s">
        <v>151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08"/>
      <c r="C170" s="28" t="s">
        <v>159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08"/>
      <c r="C171" s="28" t="s">
        <v>160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8"/>
      <c r="C172" s="28" t="s">
        <v>161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02" t="s">
        <v>162</v>
      </c>
      <c r="C173" s="28" t="s">
        <v>161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customHeight="1">
      <c r="A174" s="62">
        <v>30100036</v>
      </c>
      <c r="B174" s="103"/>
      <c r="C174" s="28" t="s">
        <v>163</v>
      </c>
      <c r="D174" s="5">
        <v>93</v>
      </c>
      <c r="E174" s="22">
        <v>5.03</v>
      </c>
      <c r="F174" s="23">
        <f t="shared" si="174"/>
        <v>467.79</v>
      </c>
      <c r="G174" s="23">
        <f>+'[2]7'!$L$240</f>
        <v>255.35999999999999</v>
      </c>
      <c r="H174" s="23">
        <f t="shared" si="186"/>
        <v>0</v>
      </c>
      <c r="I174" s="23">
        <f t="shared" si="187"/>
        <v>0</v>
      </c>
      <c r="J174" s="23">
        <f t="shared" si="177"/>
        <v>467.79</v>
      </c>
      <c r="K174" s="23">
        <f t="shared" si="178"/>
        <v>0</v>
      </c>
      <c r="L174" s="23">
        <f t="shared" si="179"/>
        <v>0</v>
      </c>
      <c r="M174" s="10">
        <v>0.4</v>
      </c>
      <c r="N174" s="23">
        <f t="shared" si="188"/>
        <v>1.8711600000000002</v>
      </c>
      <c r="O174" s="23">
        <f t="shared" si="189"/>
        <v>0.4</v>
      </c>
      <c r="P174" s="23">
        <f t="shared" si="180"/>
        <v>0</v>
      </c>
      <c r="Q174" s="7">
        <v>0.3</v>
      </c>
      <c r="R174" s="6">
        <f t="shared" si="181"/>
        <v>0.14033699999999999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>
        <f t="shared" si="182"/>
        <v>0</v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>
        <f t="shared" si="182"/>
        <v>0</v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>
        <f t="shared" si="182"/>
        <v>0</v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4"/>
      <c r="C175" s="28" t="s">
        <v>149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02" t="s">
        <v>164</v>
      </c>
      <c r="C176" s="28" t="s">
        <v>165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3"/>
      <c r="C177" s="28" t="s">
        <v>166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3"/>
      <c r="C178" s="28" t="s">
        <v>167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4"/>
      <c r="C179" s="28" t="s">
        <v>144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2" t="s">
        <v>168</v>
      </c>
      <c r="C180" s="28" t="s">
        <v>169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customHeight="1">
      <c r="A181" s="62">
        <v>30100038</v>
      </c>
      <c r="B181" s="108" t="s">
        <v>170</v>
      </c>
      <c r="C181" s="28" t="s">
        <v>14</v>
      </c>
      <c r="D181" s="5">
        <v>540</v>
      </c>
      <c r="E181" s="22">
        <v>5.03</v>
      </c>
      <c r="F181" s="23">
        <f t="shared" si="174"/>
        <v>2716.2000000000003</v>
      </c>
      <c r="G181" s="23">
        <f>+'[2]8'!$L$251</f>
        <v>3566.5596000000005</v>
      </c>
      <c r="H181" s="23">
        <f t="shared" si="186"/>
        <v>25.8</v>
      </c>
      <c r="I181" s="23">
        <f t="shared" si="187"/>
        <v>2.5</v>
      </c>
      <c r="J181" s="23">
        <f t="shared" si="177"/>
        <v>2742.0000000000005</v>
      </c>
      <c r="K181" s="23">
        <f t="shared" si="178"/>
        <v>0.94091903719912462</v>
      </c>
      <c r="L181" s="23">
        <f t="shared" si="179"/>
        <v>7.0095562120986277E-2</v>
      </c>
      <c r="M181" s="10">
        <v>0.8</v>
      </c>
      <c r="N181" s="23">
        <f t="shared" si="188"/>
        <v>21.936000000000003</v>
      </c>
      <c r="O181" s="23">
        <f t="shared" si="189"/>
        <v>-0.21101459932011085</v>
      </c>
      <c r="P181" s="23">
        <f t="shared" si="180"/>
        <v>0</v>
      </c>
      <c r="Q181" s="7">
        <v>0.5</v>
      </c>
      <c r="R181" s="6">
        <f t="shared" si="181"/>
        <v>1.3710000000000002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>
        <v>9.8000000000000007</v>
      </c>
      <c r="AD181" s="4"/>
      <c r="AE181" s="4"/>
      <c r="AF181" s="4"/>
      <c r="AG181" s="4"/>
      <c r="AH181" s="4"/>
      <c r="AI181" s="4"/>
      <c r="AJ181" s="4">
        <v>16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>
        <v>2.5</v>
      </c>
      <c r="BK181" s="4"/>
      <c r="BL181" s="4"/>
      <c r="BM181" s="4"/>
      <c r="BN181" s="4"/>
      <c r="BO181" s="4"/>
      <c r="BP181" s="4">
        <f t="shared" si="191"/>
        <v>0</v>
      </c>
      <c r="BQ181" s="4">
        <f t="shared" si="191"/>
        <v>1041.5348837209303</v>
      </c>
      <c r="BR181" s="4">
        <f t="shared" si="191"/>
        <v>0</v>
      </c>
      <c r="BS181" s="4">
        <f t="shared" si="191"/>
        <v>0</v>
      </c>
      <c r="BT181" s="4">
        <f t="shared" si="191"/>
        <v>0</v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>
        <f t="shared" si="191"/>
        <v>1167.0313639679064</v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>
        <f t="shared" si="190"/>
        <v>0</v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>
        <f t="shared" si="190"/>
        <v>0</v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08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9" t="s">
        <v>171</v>
      </c>
      <c r="C183" s="28" t="s">
        <v>172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10"/>
      <c r="C184" s="28" t="s">
        <v>149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10"/>
      <c r="C185" s="28" t="s">
        <v>163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11"/>
      <c r="C186" s="28" t="s">
        <v>161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02" t="s">
        <v>173</v>
      </c>
      <c r="C187" s="28" t="s">
        <v>150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03"/>
      <c r="C188" s="28" t="s">
        <v>146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3"/>
      <c r="C189" s="28" t="s">
        <v>163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4"/>
      <c r="C190" s="28" t="s">
        <v>174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2" t="s">
        <v>175</v>
      </c>
      <c r="C191" s="28" t="s">
        <v>176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3"/>
      <c r="C192" s="28" t="s">
        <v>157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3"/>
      <c r="C193" s="28" t="s">
        <v>178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3"/>
      <c r="C194" s="28" t="s">
        <v>179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4"/>
      <c r="C195" s="28" t="s">
        <v>180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customHeight="1">
      <c r="A196" s="62">
        <v>30100048</v>
      </c>
      <c r="B196" s="102" t="s">
        <v>181</v>
      </c>
      <c r="C196" s="28" t="s">
        <v>159</v>
      </c>
      <c r="D196" s="5">
        <v>385</v>
      </c>
      <c r="E196" s="22">
        <v>5.03</v>
      </c>
      <c r="F196" s="23">
        <f t="shared" si="174"/>
        <v>1936.5500000000002</v>
      </c>
      <c r="G196" s="23">
        <f>+'[2]8'!$L$268</f>
        <v>2346.6628571428573</v>
      </c>
      <c r="H196" s="23">
        <f t="shared" si="186"/>
        <v>4.2</v>
      </c>
      <c r="I196" s="23">
        <f t="shared" si="187"/>
        <v>10</v>
      </c>
      <c r="J196" s="23">
        <f t="shared" si="177"/>
        <v>1940.7500000000002</v>
      </c>
      <c r="K196" s="23">
        <f t="shared" si="178"/>
        <v>0.21641118124436426</v>
      </c>
      <c r="L196" s="23">
        <f t="shared" si="179"/>
        <v>0.42613705541729768</v>
      </c>
      <c r="M196" s="10">
        <v>0.5</v>
      </c>
      <c r="N196" s="23">
        <f t="shared" si="188"/>
        <v>9.7037500000000012</v>
      </c>
      <c r="O196" s="23">
        <f t="shared" si="189"/>
        <v>-0.14254823666166194</v>
      </c>
      <c r="P196" s="23">
        <f t="shared" si="180"/>
        <v>1.5457941517454592</v>
      </c>
      <c r="Q196" s="7">
        <v>1</v>
      </c>
      <c r="R196" s="6">
        <f t="shared" si="181"/>
        <v>1.9407500000000002</v>
      </c>
      <c r="S196" s="5">
        <v>2</v>
      </c>
      <c r="T196" s="5"/>
      <c r="U196" s="5"/>
      <c r="V196" s="5">
        <v>1</v>
      </c>
      <c r="W196" s="5"/>
      <c r="X196" s="5"/>
      <c r="Y196" s="5"/>
      <c r="Z196" s="5"/>
      <c r="AA196" s="5"/>
      <c r="AB196" s="4"/>
      <c r="AC196" s="4">
        <v>3</v>
      </c>
      <c r="AD196" s="4"/>
      <c r="AE196" s="4"/>
      <c r="AF196" s="4">
        <v>1.2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>
        <v>10</v>
      </c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>
        <f t="shared" si="194"/>
        <v>0</v>
      </c>
      <c r="BQ196" s="4">
        <f t="shared" si="194"/>
        <v>1386.2500000000002</v>
      </c>
      <c r="BR196" s="4">
        <f t="shared" si="194"/>
        <v>0</v>
      </c>
      <c r="BS196" s="4">
        <f t="shared" si="194"/>
        <v>0</v>
      </c>
      <c r="BT196" s="4">
        <f t="shared" si="194"/>
        <v>12.366353213963672</v>
      </c>
      <c r="BU196" s="4">
        <f t="shared" si="194"/>
        <v>0</v>
      </c>
      <c r="BV196" s="4">
        <f t="shared" si="194"/>
        <v>0</v>
      </c>
      <c r="BW196" s="4">
        <f t="shared" si="194"/>
        <v>0</v>
      </c>
      <c r="BX196" s="4">
        <f t="shared" si="194"/>
        <v>0</v>
      </c>
      <c r="BY196" s="4">
        <f t="shared" si="194"/>
        <v>0</v>
      </c>
      <c r="BZ196" s="4" t="str">
        <f t="shared" si="194"/>
        <v/>
      </c>
      <c r="CA196" s="4" t="str">
        <f t="shared" si="194"/>
        <v/>
      </c>
      <c r="CB196" s="4">
        <f t="shared" si="194"/>
        <v>0</v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>
        <f t="shared" si="193"/>
        <v>0</v>
      </c>
      <c r="CJ196" s="4" t="str">
        <f t="shared" si="193"/>
        <v/>
      </c>
      <c r="CK196" s="4" t="str">
        <f t="shared" si="193"/>
        <v/>
      </c>
      <c r="CL196" s="4">
        <f t="shared" si="193"/>
        <v>0</v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4"/>
      <c r="C197" s="28" t="s">
        <v>182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0" t="s">
        <v>183</v>
      </c>
      <c r="C198" s="28" t="s">
        <v>184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customHeight="1">
      <c r="A199" s="62">
        <v>30100049</v>
      </c>
      <c r="B199" s="102" t="s">
        <v>185</v>
      </c>
      <c r="C199" s="28" t="s">
        <v>186</v>
      </c>
      <c r="D199" s="5">
        <v>423</v>
      </c>
      <c r="E199" s="22">
        <v>5.03</v>
      </c>
      <c r="F199" s="23">
        <f t="shared" si="174"/>
        <v>2127.69</v>
      </c>
      <c r="G199" s="23">
        <f>+'[2]7'!$L$271+'[2]8'!$L$271</f>
        <v>2415.31</v>
      </c>
      <c r="H199" s="23">
        <f t="shared" si="186"/>
        <v>6</v>
      </c>
      <c r="I199" s="23">
        <f t="shared" si="187"/>
        <v>5</v>
      </c>
      <c r="J199" s="23">
        <f t="shared" si="177"/>
        <v>2133.69</v>
      </c>
      <c r="K199" s="23">
        <f t="shared" si="178"/>
        <v>0.28120298637571534</v>
      </c>
      <c r="L199" s="23">
        <f t="shared" si="179"/>
        <v>0.20701276440705335</v>
      </c>
      <c r="M199" s="10">
        <v>0.4</v>
      </c>
      <c r="N199" s="23">
        <f t="shared" si="188"/>
        <v>8.5347600000000003</v>
      </c>
      <c r="O199" s="23">
        <f t="shared" si="189"/>
        <v>-8.8215750782768665E-2</v>
      </c>
      <c r="P199" s="23">
        <f t="shared" si="180"/>
        <v>0</v>
      </c>
      <c r="Q199" s="7">
        <v>0.6</v>
      </c>
      <c r="R199" s="6">
        <f t="shared" si="181"/>
        <v>1.280214</v>
      </c>
      <c r="S199" s="5"/>
      <c r="T199" s="5"/>
      <c r="U199" s="5"/>
      <c r="V199" s="5"/>
      <c r="W199" s="5"/>
      <c r="X199" s="5"/>
      <c r="Y199" s="5"/>
      <c r="Z199" s="5"/>
      <c r="AA199" s="5"/>
      <c r="AB199" s="4">
        <v>2.5</v>
      </c>
      <c r="AC199" s="4">
        <v>3.5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>
        <v>5</v>
      </c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4"/>
        <v>0.11716791098988137</v>
      </c>
      <c r="BQ199" s="4">
        <f t="shared" si="194"/>
        <v>1244.6524999999999</v>
      </c>
      <c r="BR199" s="4">
        <f t="shared" si="194"/>
        <v>0</v>
      </c>
      <c r="BS199" s="4">
        <f t="shared" si="194"/>
        <v>0</v>
      </c>
      <c r="BT199" s="4">
        <f t="shared" si="194"/>
        <v>0</v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>
        <f t="shared" si="194"/>
        <v>0</v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>
        <f t="shared" si="193"/>
        <v>0</v>
      </c>
      <c r="CI199" s="4">
        <f t="shared" si="193"/>
        <v>0</v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customHeight="1">
      <c r="A200" s="62">
        <v>30100050</v>
      </c>
      <c r="B200" s="103"/>
      <c r="C200" s="28" t="s">
        <v>161</v>
      </c>
      <c r="D200" s="5">
        <v>949</v>
      </c>
      <c r="E200" s="22">
        <v>5.03</v>
      </c>
      <c r="F200" s="23">
        <f t="shared" si="174"/>
        <v>4773.47</v>
      </c>
      <c r="G200" s="23">
        <f>+'[2]7'!$L$272</f>
        <v>5019.1319999999996</v>
      </c>
      <c r="H200" s="23">
        <f t="shared" si="186"/>
        <v>15</v>
      </c>
      <c r="I200" s="23">
        <f t="shared" si="187"/>
        <v>0</v>
      </c>
      <c r="J200" s="23">
        <f t="shared" si="177"/>
        <v>4788.47</v>
      </c>
      <c r="K200" s="23">
        <f t="shared" si="178"/>
        <v>0.31325245850971184</v>
      </c>
      <c r="L200" s="23">
        <f t="shared" si="179"/>
        <v>0</v>
      </c>
      <c r="M200" s="10">
        <v>0.4</v>
      </c>
      <c r="N200" s="23">
        <f t="shared" si="188"/>
        <v>19.153880000000001</v>
      </c>
      <c r="O200" s="23">
        <f t="shared" si="189"/>
        <v>8.6747541490288183E-2</v>
      </c>
      <c r="P200" s="23">
        <f t="shared" si="180"/>
        <v>0</v>
      </c>
      <c r="Q200" s="7">
        <v>0.6</v>
      </c>
      <c r="R200" s="6">
        <f t="shared" si="181"/>
        <v>2.8730819999999997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>
        <v>15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94"/>
        <v>0</v>
      </c>
      <c r="BQ200" s="4">
        <f t="shared" si="194"/>
        <v>4788.47</v>
      </c>
      <c r="BR200" s="4" t="str">
        <f t="shared" si="194"/>
        <v/>
      </c>
      <c r="BS200" s="4">
        <f t="shared" si="194"/>
        <v>0</v>
      </c>
      <c r="BT200" s="4">
        <f t="shared" si="194"/>
        <v>0</v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>
        <f t="shared" si="194"/>
        <v>0</v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>
        <f t="shared" si="193"/>
        <v>0</v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customHeight="1">
      <c r="A201" s="62">
        <v>30100051</v>
      </c>
      <c r="B201" s="102" t="s">
        <v>187</v>
      </c>
      <c r="C201" s="28" t="s">
        <v>161</v>
      </c>
      <c r="D201" s="5">
        <v>435</v>
      </c>
      <c r="E201" s="22">
        <v>5.04</v>
      </c>
      <c r="F201" s="23">
        <f t="shared" si="174"/>
        <v>2192.4</v>
      </c>
      <c r="G201" s="23">
        <f>+'[2]8'!$L$320</f>
        <v>2646.28</v>
      </c>
      <c r="H201" s="23">
        <f t="shared" si="186"/>
        <v>0</v>
      </c>
      <c r="I201" s="23">
        <f t="shared" si="187"/>
        <v>0</v>
      </c>
      <c r="J201" s="23">
        <f t="shared" si="177"/>
        <v>2192.4</v>
      </c>
      <c r="K201" s="23">
        <f t="shared" si="178"/>
        <v>0</v>
      </c>
      <c r="L201" s="23">
        <f t="shared" si="179"/>
        <v>0</v>
      </c>
      <c r="M201" s="10">
        <v>0.5</v>
      </c>
      <c r="N201" s="23">
        <f t="shared" si="188"/>
        <v>10.962</v>
      </c>
      <c r="O201" s="23">
        <f t="shared" si="189"/>
        <v>0.5</v>
      </c>
      <c r="P201" s="23">
        <f t="shared" si="180"/>
        <v>0</v>
      </c>
      <c r="Q201" s="7">
        <v>0.6</v>
      </c>
      <c r="R201" s="6">
        <f t="shared" si="181"/>
        <v>1.3154400000000002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4"/>
        <v>0</v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>
        <f t="shared" si="194"/>
        <v>0</v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>
        <f t="shared" si="194"/>
        <v>0</v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customHeight="1">
      <c r="A202" s="62">
        <v>30100052</v>
      </c>
      <c r="B202" s="104"/>
      <c r="C202" s="28" t="s">
        <v>159</v>
      </c>
      <c r="D202" s="5">
        <f>28+486</f>
        <v>514</v>
      </c>
      <c r="E202" s="22">
        <v>5.04</v>
      </c>
      <c r="F202" s="23">
        <f t="shared" si="174"/>
        <v>2590.56</v>
      </c>
      <c r="G202" s="23">
        <f>+'[2]7'!$L$321</f>
        <v>2758.21</v>
      </c>
      <c r="H202" s="23">
        <f t="shared" si="186"/>
        <v>35.099999999999994</v>
      </c>
      <c r="I202" s="23">
        <f t="shared" si="187"/>
        <v>0</v>
      </c>
      <c r="J202" s="23">
        <f t="shared" si="177"/>
        <v>2625.66</v>
      </c>
      <c r="K202" s="23">
        <f t="shared" si="178"/>
        <v>1.3368067457325015</v>
      </c>
      <c r="L202" s="23">
        <f t="shared" si="179"/>
        <v>0</v>
      </c>
      <c r="M202" s="10">
        <v>0.7</v>
      </c>
      <c r="N202" s="23">
        <f t="shared" si="188"/>
        <v>18.379619999999999</v>
      </c>
      <c r="O202" s="23">
        <f t="shared" si="189"/>
        <v>-0.63680674573250151</v>
      </c>
      <c r="P202" s="23">
        <f t="shared" si="180"/>
        <v>0</v>
      </c>
      <c r="Q202" s="7">
        <v>0.8</v>
      </c>
      <c r="R202" s="6">
        <f t="shared" si="181"/>
        <v>2.1005279999999997</v>
      </c>
      <c r="S202" s="5"/>
      <c r="T202" s="5"/>
      <c r="U202" s="5"/>
      <c r="V202" s="5"/>
      <c r="W202" s="5"/>
      <c r="X202" s="5"/>
      <c r="Y202" s="5"/>
      <c r="Z202" s="5"/>
      <c r="AA202" s="5"/>
      <c r="AB202" s="4">
        <v>2.8</v>
      </c>
      <c r="AC202" s="4">
        <f>2.5+9.6</f>
        <v>12.1</v>
      </c>
      <c r="AD202" s="4"/>
      <c r="AE202" s="4"/>
      <c r="AF202" s="4">
        <v>3.2</v>
      </c>
      <c r="AG202" s="4"/>
      <c r="AH202" s="4"/>
      <c r="AI202" s="4"/>
      <c r="AJ202" s="4">
        <f>12+5</f>
        <v>17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4"/>
        <v>0.10663985436042747</v>
      </c>
      <c r="BQ202" s="4">
        <f t="shared" si="194"/>
        <v>905.1420512820514</v>
      </c>
      <c r="BR202" s="4" t="str">
        <f t="shared" si="194"/>
        <v/>
      </c>
      <c r="BS202" s="4">
        <f t="shared" si="194"/>
        <v>0</v>
      </c>
      <c r="BT202" s="4">
        <f t="shared" si="194"/>
        <v>17.410588467008569</v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>
        <f t="shared" si="194"/>
        <v>809.32032327110142</v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>
        <f t="shared" si="193"/>
        <v>0</v>
      </c>
      <c r="CI202" s="4">
        <f t="shared" si="193"/>
        <v>0</v>
      </c>
      <c r="CJ202" s="4" t="str">
        <f t="shared" si="193"/>
        <v/>
      </c>
      <c r="CK202" s="4" t="str">
        <f t="shared" si="193"/>
        <v/>
      </c>
      <c r="CL202" s="4">
        <f t="shared" si="193"/>
        <v>0</v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>
        <f t="shared" si="193"/>
        <v>0</v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03" t="s">
        <v>188</v>
      </c>
      <c r="C203" s="28" t="s">
        <v>174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2">
        <v>30100002</v>
      </c>
      <c r="B204" s="104"/>
      <c r="C204" s="28" t="s">
        <v>189</v>
      </c>
      <c r="D204" s="5">
        <v>10</v>
      </c>
      <c r="E204" s="22">
        <v>5.0599999999999996</v>
      </c>
      <c r="F204" s="23">
        <f t="shared" si="174"/>
        <v>50.599999999999994</v>
      </c>
      <c r="G204" s="23">
        <f>+'[2]7'!$L$324</f>
        <v>48.013000000000005</v>
      </c>
      <c r="H204" s="23">
        <f t="shared" si="186"/>
        <v>0</v>
      </c>
      <c r="I204" s="23">
        <f t="shared" si="187"/>
        <v>0</v>
      </c>
      <c r="J204" s="23">
        <f t="shared" si="177"/>
        <v>50.599999999999994</v>
      </c>
      <c r="K204" s="23">
        <f t="shared" si="178"/>
        <v>0</v>
      </c>
      <c r="L204" s="23">
        <f t="shared" si="179"/>
        <v>0</v>
      </c>
      <c r="M204" s="10">
        <v>0.7</v>
      </c>
      <c r="N204" s="23">
        <f t="shared" si="188"/>
        <v>0.35419999999999996</v>
      </c>
      <c r="O204" s="23">
        <f t="shared" si="189"/>
        <v>0.7</v>
      </c>
      <c r="P204" s="23">
        <f t="shared" si="180"/>
        <v>0</v>
      </c>
      <c r="Q204" s="7">
        <v>0.3</v>
      </c>
      <c r="R204" s="6">
        <f t="shared" si="181"/>
        <v>1.5179999999999997E-2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0</v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0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3" t="s">
        <v>190</v>
      </c>
      <c r="C205" s="28" t="s">
        <v>148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4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02" t="s">
        <v>191</v>
      </c>
      <c r="C207" s="28" t="s">
        <v>192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2">
        <v>30200005</v>
      </c>
      <c r="B208" s="104"/>
      <c r="C208" s="28" t="s">
        <v>186</v>
      </c>
      <c r="D208" s="5">
        <v>225</v>
      </c>
      <c r="E208" s="22">
        <v>5.05</v>
      </c>
      <c r="F208" s="23">
        <f t="shared" si="174"/>
        <v>1136.25</v>
      </c>
      <c r="G208" s="23">
        <f>+'[2]7'!$L$347</f>
        <v>1064.28</v>
      </c>
      <c r="H208" s="23">
        <f t="shared" si="186"/>
        <v>16.3</v>
      </c>
      <c r="I208" s="23">
        <f t="shared" si="187"/>
        <v>0</v>
      </c>
      <c r="J208" s="23">
        <f t="shared" si="177"/>
        <v>1152.55</v>
      </c>
      <c r="K208" s="23">
        <f t="shared" si="178"/>
        <v>1.4142553468396166</v>
      </c>
      <c r="L208" s="23">
        <f t="shared" si="179"/>
        <v>0</v>
      </c>
      <c r="M208" s="10">
        <v>0.6</v>
      </c>
      <c r="N208" s="23">
        <f t="shared" si="188"/>
        <v>6.9152999999999993</v>
      </c>
      <c r="O208" s="23">
        <f t="shared" si="189"/>
        <v>-0.81425534683961664</v>
      </c>
      <c r="P208" s="23">
        <f t="shared" si="180"/>
        <v>7.8087718537156743</v>
      </c>
      <c r="Q208" s="7">
        <v>1</v>
      </c>
      <c r="R208" s="6">
        <f t="shared" si="181"/>
        <v>1.15255</v>
      </c>
      <c r="S208" s="5">
        <v>6</v>
      </c>
      <c r="T208" s="5"/>
      <c r="U208" s="5"/>
      <c r="V208" s="5"/>
      <c r="W208" s="5">
        <v>3</v>
      </c>
      <c r="X208" s="5"/>
      <c r="Y208" s="5"/>
      <c r="Z208" s="5"/>
      <c r="AA208" s="5"/>
      <c r="AB208" s="4">
        <v>5.8</v>
      </c>
      <c r="AC208" s="4">
        <v>5</v>
      </c>
      <c r="AD208" s="4"/>
      <c r="AE208" s="4"/>
      <c r="AF208" s="4">
        <v>4</v>
      </c>
      <c r="AG208" s="4"/>
      <c r="AH208" s="4"/>
      <c r="AI208" s="4"/>
      <c r="AJ208" s="4"/>
      <c r="AK208" s="4"/>
      <c r="AL208" s="4"/>
      <c r="AM208" s="4">
        <v>1.5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0.50323196390612124</v>
      </c>
      <c r="BQ208" s="4">
        <f t="shared" si="198"/>
        <v>353.54294478527606</v>
      </c>
      <c r="BR208" s="4" t="str">
        <f t="shared" si="198"/>
        <v/>
      </c>
      <c r="BS208" s="4">
        <f t="shared" si="197"/>
        <v>0</v>
      </c>
      <c r="BT208" s="4">
        <f t="shared" si="197"/>
        <v>57.842754471967964</v>
      </c>
      <c r="BU208" s="4">
        <f t="shared" si="197"/>
        <v>0</v>
      </c>
      <c r="BV208" s="4">
        <f t="shared" si="197"/>
        <v>0</v>
      </c>
      <c r="BW208" s="4">
        <f t="shared" si="197"/>
        <v>0</v>
      </c>
      <c r="BX208" s="4">
        <f t="shared" si="197"/>
        <v>0</v>
      </c>
      <c r="BY208" s="4">
        <f t="shared" si="197"/>
        <v>0</v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>
        <f t="shared" si="197"/>
        <v>0</v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>
        <f t="shared" si="197"/>
        <v>0</v>
      </c>
      <c r="CI208" s="4">
        <f t="shared" si="193"/>
        <v>0</v>
      </c>
      <c r="CJ208" s="4" t="str">
        <f t="shared" si="193"/>
        <v/>
      </c>
      <c r="CK208" s="4" t="str">
        <f t="shared" si="193"/>
        <v/>
      </c>
      <c r="CL208" s="4">
        <f t="shared" si="193"/>
        <v>0</v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2" t="s">
        <v>193</v>
      </c>
      <c r="C209" s="28" t="s">
        <v>194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4"/>
      <c r="C210" s="28" t="s">
        <v>195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2">
        <v>30200001</v>
      </c>
      <c r="B211" s="82" t="s">
        <v>196</v>
      </c>
      <c r="C211" s="28" t="s">
        <v>192</v>
      </c>
      <c r="D211" s="5">
        <v>524</v>
      </c>
      <c r="E211" s="22">
        <v>5.0599999999999996</v>
      </c>
      <c r="F211" s="23">
        <f t="shared" si="174"/>
        <v>2651.4399999999996</v>
      </c>
      <c r="G211" s="23">
        <f>+'[2]7'!$L$350</f>
        <v>2924.25</v>
      </c>
      <c r="H211" s="23">
        <f t="shared" si="186"/>
        <v>53.6</v>
      </c>
      <c r="I211" s="23">
        <f t="shared" si="187"/>
        <v>0</v>
      </c>
      <c r="J211" s="23">
        <f t="shared" si="177"/>
        <v>2705.0399999999995</v>
      </c>
      <c r="K211" s="23">
        <f t="shared" si="178"/>
        <v>1.9814864105521548</v>
      </c>
      <c r="L211" s="23">
        <f t="shared" si="179"/>
        <v>0</v>
      </c>
      <c r="M211" s="10">
        <v>1</v>
      </c>
      <c r="N211" s="23">
        <f t="shared" si="188"/>
        <v>27.050399999999996</v>
      </c>
      <c r="O211" s="23">
        <f t="shared" si="189"/>
        <v>-0.9814864105521548</v>
      </c>
      <c r="P211" s="23">
        <f t="shared" si="180"/>
        <v>0</v>
      </c>
      <c r="Q211" s="7">
        <v>1</v>
      </c>
      <c r="R211" s="6">
        <f t="shared" si="181"/>
        <v>2.7050399999999994</v>
      </c>
      <c r="S211" s="5"/>
      <c r="T211" s="5"/>
      <c r="U211" s="5"/>
      <c r="V211" s="5"/>
      <c r="W211" s="5"/>
      <c r="X211" s="5"/>
      <c r="Y211" s="5"/>
      <c r="Z211" s="5"/>
      <c r="AA211" s="5"/>
      <c r="AB211" s="4">
        <v>3.6</v>
      </c>
      <c r="AC211" s="4">
        <v>12</v>
      </c>
      <c r="AD211" s="4"/>
      <c r="AE211" s="4"/>
      <c r="AF211" s="4">
        <v>28</v>
      </c>
      <c r="AG211" s="4"/>
      <c r="AH211" s="4"/>
      <c r="AI211" s="4"/>
      <c r="AJ211" s="4"/>
      <c r="AK211" s="4"/>
      <c r="AL211" s="4"/>
      <c r="AM211" s="4">
        <v>10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0.13308490817141339</v>
      </c>
      <c r="BQ211" s="4">
        <f t="shared" si="198"/>
        <v>605.60597014925361</v>
      </c>
      <c r="BR211" s="4" t="str">
        <f t="shared" si="198"/>
        <v/>
      </c>
      <c r="BS211" s="4">
        <f t="shared" si="197"/>
        <v>0</v>
      </c>
      <c r="BT211" s="4">
        <f t="shared" si="197"/>
        <v>103.51048413332151</v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>
        <f t="shared" si="197"/>
        <v>0</v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02" t="s">
        <v>197</v>
      </c>
      <c r="C212" s="28" t="s">
        <v>186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04"/>
      <c r="C213" s="28" t="s">
        <v>192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2" t="s">
        <v>198</v>
      </c>
      <c r="C214" s="28" t="s">
        <v>186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4"/>
      <c r="C215" s="28" t="s">
        <v>192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2" t="s">
        <v>199</v>
      </c>
      <c r="C216" s="28" t="s">
        <v>159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2">
        <v>30400011</v>
      </c>
      <c r="B217" s="103"/>
      <c r="C217" s="28" t="s">
        <v>174</v>
      </c>
      <c r="D217" s="5">
        <f>42+108</f>
        <v>150</v>
      </c>
      <c r="E217" s="22">
        <v>5.03</v>
      </c>
      <c r="F217" s="23">
        <f t="shared" si="174"/>
        <v>754.5</v>
      </c>
      <c r="G217" s="23">
        <f>+'[2]7'!$L$288</f>
        <v>3222.24</v>
      </c>
      <c r="H217" s="23">
        <f t="shared" si="186"/>
        <v>0</v>
      </c>
      <c r="I217" s="23">
        <f t="shared" si="187"/>
        <v>0</v>
      </c>
      <c r="J217" s="23">
        <f t="shared" si="177"/>
        <v>754.5</v>
      </c>
      <c r="K217" s="23">
        <f t="shared" si="178"/>
        <v>0</v>
      </c>
      <c r="L217" s="23">
        <f t="shared" si="179"/>
        <v>0</v>
      </c>
      <c r="M217" s="10">
        <v>0.3</v>
      </c>
      <c r="N217" s="23">
        <f t="shared" si="188"/>
        <v>2.2635000000000001</v>
      </c>
      <c r="O217" s="23">
        <f t="shared" si="189"/>
        <v>0.3</v>
      </c>
      <c r="P217" s="23">
        <f t="shared" si="180"/>
        <v>0</v>
      </c>
      <c r="Q217" s="7">
        <v>0.1</v>
      </c>
      <c r="R217" s="6">
        <f t="shared" si="181"/>
        <v>7.5450000000000003E-2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62">
        <v>30400010</v>
      </c>
      <c r="B218" s="103"/>
      <c r="C218" s="82" t="s">
        <v>149</v>
      </c>
      <c r="D218" s="5">
        <f>357+104</f>
        <v>461</v>
      </c>
      <c r="E218" s="22">
        <v>5.03</v>
      </c>
      <c r="F218" s="23">
        <f t="shared" si="174"/>
        <v>2318.83</v>
      </c>
      <c r="G218" s="23">
        <f>+'[2]7'!$L$291</f>
        <v>822.75</v>
      </c>
      <c r="H218" s="23">
        <f t="shared" si="186"/>
        <v>0</v>
      </c>
      <c r="I218" s="23">
        <f t="shared" si="187"/>
        <v>0</v>
      </c>
      <c r="J218" s="23">
        <f t="shared" si="177"/>
        <v>2318.83</v>
      </c>
      <c r="K218" s="23">
        <f t="shared" si="178"/>
        <v>0</v>
      </c>
      <c r="L218" s="23">
        <f t="shared" si="179"/>
        <v>0</v>
      </c>
      <c r="M218" s="10">
        <v>0.3</v>
      </c>
      <c r="N218" s="23">
        <f t="shared" si="188"/>
        <v>6.9564899999999996</v>
      </c>
      <c r="O218" s="23">
        <f t="shared" si="189"/>
        <v>0.3</v>
      </c>
      <c r="P218" s="23">
        <f t="shared" si="180"/>
        <v>0</v>
      </c>
      <c r="Q218" s="7">
        <v>0.1</v>
      </c>
      <c r="R218" s="6">
        <f t="shared" si="181"/>
        <v>0.23188300000000001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4"/>
      <c r="C219" s="82" t="s">
        <v>200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2">
        <v>30400013</v>
      </c>
      <c r="B220" s="102" t="s">
        <v>201</v>
      </c>
      <c r="C220" s="28" t="s">
        <v>148</v>
      </c>
      <c r="D220" s="5">
        <v>368</v>
      </c>
      <c r="E220" s="22">
        <v>5.03</v>
      </c>
      <c r="F220" s="23">
        <f t="shared" si="174"/>
        <v>1851.0400000000002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1851.0400000000002</v>
      </c>
      <c r="K220" s="23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9.2552000000000003</v>
      </c>
      <c r="O220" s="23">
        <f t="shared" si="189"/>
        <v>0.5</v>
      </c>
      <c r="P220" s="23">
        <f t="shared" si="180"/>
        <v>0</v>
      </c>
      <c r="Q220" s="7">
        <v>0.1</v>
      </c>
      <c r="R220" s="6">
        <f t="shared" si="181"/>
        <v>0.18510400000000005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4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5" t="s">
        <v>202</v>
      </c>
      <c r="C222" s="28" t="s">
        <v>159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6"/>
      <c r="C223" s="28" t="s">
        <v>178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7"/>
      <c r="C224" s="28" t="s">
        <v>194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2" t="s">
        <v>203</v>
      </c>
      <c r="C225" s="39" t="s">
        <v>149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03"/>
      <c r="C226" s="39" t="s">
        <v>159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3"/>
      <c r="C227" s="39" t="s">
        <v>204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4"/>
      <c r="C228" s="39" t="s">
        <v>205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2" t="s">
        <v>206</v>
      </c>
      <c r="C229" s="39" t="s">
        <v>149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3"/>
      <c r="C230" s="39" t="s">
        <v>159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3"/>
      <c r="C231" s="39" t="s">
        <v>204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4"/>
      <c r="C232" s="39" t="s">
        <v>205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0" t="s">
        <v>207</v>
      </c>
      <c r="C233" s="39" t="s">
        <v>208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2">
        <v>30400001</v>
      </c>
      <c r="B234" s="102" t="s">
        <v>209</v>
      </c>
      <c r="C234" s="82" t="s">
        <v>163</v>
      </c>
      <c r="D234" s="5">
        <v>228</v>
      </c>
      <c r="E234" s="22">
        <v>5.0599999999999996</v>
      </c>
      <c r="F234" s="23">
        <f t="shared" si="200"/>
        <v>1153.6799999999998</v>
      </c>
      <c r="G234" s="23">
        <f>+'[2]8'!$L$307</f>
        <v>3995.1066666666666</v>
      </c>
      <c r="H234" s="23">
        <f t="shared" si="207"/>
        <v>2.8</v>
      </c>
      <c r="I234" s="23">
        <f t="shared" si="208"/>
        <v>0</v>
      </c>
      <c r="J234" s="23">
        <f t="shared" si="201"/>
        <v>1156.4799999999998</v>
      </c>
      <c r="K234" s="23">
        <f t="shared" si="202"/>
        <v>0.24211400110680686</v>
      </c>
      <c r="L234" s="23">
        <f t="shared" si="203"/>
        <v>0</v>
      </c>
      <c r="M234" s="10">
        <v>0.3</v>
      </c>
      <c r="N234" s="23">
        <f t="shared" si="209"/>
        <v>3.4694399999999992</v>
      </c>
      <c r="O234" s="23">
        <f t="shared" si="210"/>
        <v>5.7885998893193125E-2</v>
      </c>
      <c r="P234" s="23">
        <f t="shared" si="204"/>
        <v>0</v>
      </c>
      <c r="Q234" s="7">
        <v>0.1</v>
      </c>
      <c r="R234" s="6">
        <f t="shared" si="205"/>
        <v>0.11564799999999999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>
        <f>5.6/2</f>
        <v>2.8</v>
      </c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>
        <f t="shared" si="198"/>
        <v>1156.48</v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>
        <f t="shared" si="206"/>
        <v>0</v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4"/>
      <c r="C235" s="28" t="s">
        <v>148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2" t="s">
        <v>210</v>
      </c>
      <c r="C236" s="28" t="s">
        <v>159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2">
        <v>30400006</v>
      </c>
      <c r="B237" s="103"/>
      <c r="C237" s="28" t="s">
        <v>149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2">
        <v>30400007</v>
      </c>
      <c r="B238" s="104"/>
      <c r="C238" s="28" t="s">
        <v>174</v>
      </c>
      <c r="D238" s="5">
        <f>45+47+58</f>
        <v>150</v>
      </c>
      <c r="E238" s="22">
        <v>5.07</v>
      </c>
      <c r="F238" s="23">
        <f t="shared" si="200"/>
        <v>760.5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760.5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2.2814999999999999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7.6049999999999993E-2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2" t="s">
        <v>211</v>
      </c>
      <c r="C239" s="28" t="s">
        <v>205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3"/>
      <c r="C240" s="28" t="s">
        <v>159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3"/>
      <c r="C241" s="28" t="s">
        <v>174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4"/>
      <c r="C242" s="28" t="s">
        <v>149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2" t="s">
        <v>212</v>
      </c>
      <c r="C243" s="28" t="s">
        <v>205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2">
        <v>30400021</v>
      </c>
      <c r="B244" s="103"/>
      <c r="C244" s="28" t="s">
        <v>159</v>
      </c>
      <c r="D244" s="5">
        <v>671</v>
      </c>
      <c r="E244" s="22">
        <v>5.05</v>
      </c>
      <c r="F244" s="23">
        <f t="shared" si="200"/>
        <v>3388.5499999999997</v>
      </c>
      <c r="G244" s="23">
        <f>+'[2]8'!$L$400</f>
        <v>3366</v>
      </c>
      <c r="H244" s="23">
        <f t="shared" si="207"/>
        <v>3.5</v>
      </c>
      <c r="I244" s="23">
        <f t="shared" si="208"/>
        <v>18</v>
      </c>
      <c r="J244" s="23">
        <f t="shared" si="201"/>
        <v>3392.0499999999997</v>
      </c>
      <c r="K244" s="23">
        <f t="shared" si="202"/>
        <v>0.10318244129656109</v>
      </c>
      <c r="L244" s="23">
        <f t="shared" si="203"/>
        <v>0.53475935828876997</v>
      </c>
      <c r="M244" s="10">
        <v>0.3</v>
      </c>
      <c r="N244" s="23">
        <f t="shared" si="209"/>
        <v>10.17615</v>
      </c>
      <c r="O244" s="23">
        <f t="shared" si="210"/>
        <v>-0.3379417995853311</v>
      </c>
      <c r="P244" s="23">
        <f t="shared" si="204"/>
        <v>0</v>
      </c>
      <c r="Q244" s="7">
        <v>0.1</v>
      </c>
      <c r="R244" s="6">
        <f t="shared" si="205"/>
        <v>0.33920499999999998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>
        <v>3.5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>
        <f>10+8</f>
        <v>18</v>
      </c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>
        <f t="shared" si="213"/>
        <v>0</v>
      </c>
      <c r="BR244" s="4">
        <f t="shared" si="213"/>
        <v>0</v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>
        <f t="shared" si="211"/>
        <v>0</v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3"/>
      <c r="C245" s="28" t="s">
        <v>174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2">
        <v>30400019</v>
      </c>
      <c r="B246" s="104"/>
      <c r="C246" s="28" t="s">
        <v>149</v>
      </c>
      <c r="D246" s="5">
        <v>630</v>
      </c>
      <c r="E246" s="22">
        <v>5.05</v>
      </c>
      <c r="F246" s="23">
        <f t="shared" si="200"/>
        <v>3181.5</v>
      </c>
      <c r="G246" s="23">
        <f>+'[2]7'!$L$402</f>
        <v>3422.1000000000008</v>
      </c>
      <c r="H246" s="23">
        <f t="shared" si="207"/>
        <v>8.8000000000000007</v>
      </c>
      <c r="I246" s="23">
        <f t="shared" si="208"/>
        <v>0</v>
      </c>
      <c r="J246" s="23">
        <f t="shared" si="201"/>
        <v>3190.3</v>
      </c>
      <c r="K246" s="23">
        <f t="shared" si="202"/>
        <v>0.27583612826379961</v>
      </c>
      <c r="L246" s="23">
        <f t="shared" si="203"/>
        <v>0</v>
      </c>
      <c r="M246" s="10">
        <v>0.3</v>
      </c>
      <c r="N246" s="23">
        <f t="shared" si="209"/>
        <v>9.5709</v>
      </c>
      <c r="O246" s="23">
        <f t="shared" si="210"/>
        <v>2.4163871736200382E-2</v>
      </c>
      <c r="P246" s="23">
        <f t="shared" si="204"/>
        <v>0</v>
      </c>
      <c r="Q246" s="7">
        <v>0.1</v>
      </c>
      <c r="R246" s="6">
        <f t="shared" si="205"/>
        <v>0.31903000000000004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8.8000000000000007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>
        <f t="shared" si="213"/>
        <v>0</v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>
        <f t="shared" si="211"/>
        <v>0</v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2" t="s">
        <v>213</v>
      </c>
      <c r="C247" s="28" t="s">
        <v>148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03"/>
      <c r="C248" s="28" t="s">
        <v>149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customHeight="1">
      <c r="A249" s="62">
        <v>30100026</v>
      </c>
      <c r="B249" s="103"/>
      <c r="C249" s="28" t="s">
        <v>146</v>
      </c>
      <c r="D249" s="5">
        <f>156+431</f>
        <v>587</v>
      </c>
      <c r="E249" s="22">
        <v>5.08</v>
      </c>
      <c r="F249" s="23">
        <f t="shared" si="200"/>
        <v>2981.96</v>
      </c>
      <c r="G249" s="23">
        <f>+'[2]7'!$L$220+'[2]8'!$L$220</f>
        <v>3336.666666666667</v>
      </c>
      <c r="H249" s="23">
        <f t="shared" si="207"/>
        <v>2.5</v>
      </c>
      <c r="I249" s="23">
        <f t="shared" si="208"/>
        <v>22</v>
      </c>
      <c r="J249" s="23">
        <f t="shared" si="201"/>
        <v>2984.46</v>
      </c>
      <c r="K249" s="23">
        <f t="shared" si="202"/>
        <v>8.376724767629655E-2</v>
      </c>
      <c r="L249" s="23">
        <f t="shared" si="203"/>
        <v>0.65934065934065922</v>
      </c>
      <c r="M249" s="10">
        <v>1</v>
      </c>
      <c r="N249" s="23">
        <f t="shared" si="209"/>
        <v>29.8446</v>
      </c>
      <c r="O249" s="23">
        <f t="shared" si="210"/>
        <v>0.25689209298304427</v>
      </c>
      <c r="P249" s="23">
        <f t="shared" si="204"/>
        <v>0</v>
      </c>
      <c r="Q249" s="7">
        <v>0.1</v>
      </c>
      <c r="R249" s="6">
        <f t="shared" si="205"/>
        <v>0.29844600000000004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>
        <v>2.5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f>18+4</f>
        <v>22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>
        <f t="shared" si="213"/>
        <v>0</v>
      </c>
      <c r="BQ249" s="4">
        <f t="shared" si="213"/>
        <v>0</v>
      </c>
      <c r="BR249" s="4">
        <f t="shared" si="213"/>
        <v>379.16666666666674</v>
      </c>
      <c r="BS249" s="4">
        <f t="shared" si="213"/>
        <v>0</v>
      </c>
      <c r="BT249" s="4">
        <f t="shared" si="213"/>
        <v>0</v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>
        <f t="shared" si="213"/>
        <v>0</v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>
        <f t="shared" si="206"/>
        <v>0</v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2">
        <v>30100028</v>
      </c>
      <c r="B250" s="103"/>
      <c r="C250" s="28" t="s">
        <v>179</v>
      </c>
      <c r="D250" s="5">
        <f>598+324</f>
        <v>922</v>
      </c>
      <c r="E250" s="22">
        <v>5.08</v>
      </c>
      <c r="F250" s="23">
        <f t="shared" si="200"/>
        <v>4683.76</v>
      </c>
      <c r="G250" s="23">
        <f>+'[2]7'!$L$218+'[2]8'!$L$218</f>
        <v>4907.4666666666672</v>
      </c>
      <c r="H250" s="23">
        <f t="shared" si="207"/>
        <v>5.5</v>
      </c>
      <c r="I250" s="23">
        <f t="shared" si="208"/>
        <v>16</v>
      </c>
      <c r="J250" s="23">
        <f t="shared" si="201"/>
        <v>4689.26</v>
      </c>
      <c r="K250" s="23">
        <f t="shared" si="202"/>
        <v>0.1172892951126617</v>
      </c>
      <c r="L250" s="23">
        <f t="shared" si="203"/>
        <v>0.32603379883714612</v>
      </c>
      <c r="M250" s="10">
        <v>1</v>
      </c>
      <c r="N250" s="23">
        <f t="shared" si="209"/>
        <v>46.892600000000002</v>
      </c>
      <c r="O250" s="23">
        <f t="shared" si="210"/>
        <v>0.55667690605019216</v>
      </c>
      <c r="P250" s="23">
        <f t="shared" si="204"/>
        <v>0</v>
      </c>
      <c r="Q250" s="7">
        <v>0.1</v>
      </c>
      <c r="R250" s="6">
        <f t="shared" si="205"/>
        <v>0.46892600000000006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>
        <f>3.5+2</f>
        <v>5.5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f>6+10</f>
        <v>16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3"/>
        <v>0</v>
      </c>
      <c r="BQ250" s="4">
        <f t="shared" si="213"/>
        <v>0</v>
      </c>
      <c r="BR250" s="4">
        <f t="shared" si="213"/>
        <v>1686.9416666666666</v>
      </c>
      <c r="BS250" s="4">
        <f t="shared" si="213"/>
        <v>0</v>
      </c>
      <c r="BT250" s="4">
        <f t="shared" si="213"/>
        <v>0</v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>
        <f t="shared" si="213"/>
        <v>0</v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>
        <f t="shared" si="206"/>
        <v>0</v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3"/>
      <c r="C251" s="28" t="s">
        <v>157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3"/>
      <c r="C252" s="28" t="s">
        <v>214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3"/>
      <c r="C253" s="28" t="s">
        <v>174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4"/>
      <c r="C254" s="28" t="s">
        <v>159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2" t="s">
        <v>215</v>
      </c>
      <c r="C255" s="30" t="s">
        <v>178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3"/>
      <c r="C256" s="28" t="s">
        <v>174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3"/>
      <c r="C257" s="30" t="s">
        <v>216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4"/>
      <c r="C258" s="30" t="s">
        <v>157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2" t="s">
        <v>217</v>
      </c>
      <c r="C259" s="30" t="s">
        <v>180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3"/>
      <c r="C260" s="30" t="s">
        <v>218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3"/>
      <c r="C261" s="30" t="s">
        <v>219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4"/>
      <c r="C262" s="30" t="s">
        <v>220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2" t="s">
        <v>221</v>
      </c>
      <c r="C263" s="30" t="s">
        <v>180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3"/>
      <c r="C264" s="30" t="s">
        <v>218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3"/>
      <c r="C265" s="30" t="s">
        <v>219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4"/>
      <c r="C266" s="30" t="s">
        <v>220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02" t="s">
        <v>222</v>
      </c>
      <c r="C267" s="30" t="s">
        <v>223</v>
      </c>
      <c r="D267" s="5"/>
      <c r="E267" s="22">
        <v>5.05</v>
      </c>
      <c r="F267" s="23">
        <f t="shared" si="200"/>
        <v>0</v>
      </c>
      <c r="G267" s="44">
        <f>+'[2]8'!$L$315</f>
        <v>1168.7199999999998</v>
      </c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2">
        <v>30600010</v>
      </c>
      <c r="B268" s="104"/>
      <c r="C268" s="30" t="s">
        <v>195</v>
      </c>
      <c r="D268" s="5">
        <v>29</v>
      </c>
      <c r="E268" s="22">
        <v>5.05</v>
      </c>
      <c r="F268" s="23">
        <f t="shared" si="200"/>
        <v>146.44999999999999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146.44999999999999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0.58579999999999999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1.4645E-2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02" t="s">
        <v>224</v>
      </c>
      <c r="C269" s="30" t="s">
        <v>200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03"/>
      <c r="C270" s="30" t="s">
        <v>165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04"/>
      <c r="C271" s="30" t="s">
        <v>225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2" t="s">
        <v>226</v>
      </c>
      <c r="C272" s="30" t="s">
        <v>200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03"/>
      <c r="C273" s="30" t="s">
        <v>178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4"/>
      <c r="C274" s="30" t="s">
        <v>225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2" t="s">
        <v>227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3"/>
      <c r="C276" s="30" t="s">
        <v>229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4"/>
      <c r="C277" s="30" t="s">
        <v>155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2" t="s">
        <v>230</v>
      </c>
      <c r="C278" s="30" t="s">
        <v>184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3"/>
      <c r="C279" s="30" t="s">
        <v>157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3"/>
      <c r="C280" s="30" t="s">
        <v>200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4"/>
      <c r="C281" s="30" t="s">
        <v>232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2" t="s">
        <v>233</v>
      </c>
      <c r="C282" s="30" t="s">
        <v>234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3"/>
      <c r="C283" s="30" t="s">
        <v>235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3"/>
      <c r="C284" s="30" t="s">
        <v>166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4"/>
      <c r="C285" s="30" t="s">
        <v>231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2" t="s">
        <v>236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3"/>
      <c r="C287" s="30" t="s">
        <v>228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4"/>
      <c r="C288" s="30" t="s">
        <v>154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02" t="s">
        <v>238</v>
      </c>
      <c r="C289" s="30" t="s">
        <v>177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4"/>
      <c r="C290" s="30" t="s">
        <v>156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2" t="s">
        <v>240</v>
      </c>
      <c r="C291" s="30" t="s">
        <v>154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3"/>
      <c r="C292" s="30" t="s">
        <v>142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3"/>
      <c r="C293" s="30" t="s">
        <v>177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4"/>
      <c r="C294" s="30" t="s">
        <v>298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299</v>
      </c>
      <c r="C295" s="31" t="s">
        <v>300</v>
      </c>
      <c r="D295" s="5">
        <f>36+28</f>
        <v>64</v>
      </c>
      <c r="E295" s="22">
        <v>4.8</v>
      </c>
      <c r="F295" s="23">
        <f t="shared" si="220"/>
        <v>307.2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307.2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0.61439999999999995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3.0719999999999997E-2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2">
        <v>30700016</v>
      </c>
      <c r="B296" s="31" t="s">
        <v>301</v>
      </c>
      <c r="C296" s="31" t="s">
        <v>302</v>
      </c>
      <c r="D296" s="5">
        <f>85+43+14+68/2</f>
        <v>176</v>
      </c>
      <c r="E296" s="22">
        <v>7.69</v>
      </c>
      <c r="F296" s="23">
        <f t="shared" si="220"/>
        <v>1353.44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1353.44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2.7068800000000004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0.13534400000000002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customHeight="1">
      <c r="A297" s="62">
        <v>30700014</v>
      </c>
      <c r="B297" s="31" t="s">
        <v>303</v>
      </c>
      <c r="C297" s="31" t="s">
        <v>304</v>
      </c>
      <c r="D297" s="5">
        <f>108+18+106/2</f>
        <v>179</v>
      </c>
      <c r="E297" s="22">
        <v>6.4</v>
      </c>
      <c r="F297" s="23">
        <f t="shared" si="220"/>
        <v>1145.6000000000001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1145.6000000000001</v>
      </c>
      <c r="K297" s="23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2.2912000000000003</v>
      </c>
      <c r="O297" s="23">
        <f t="shared" si="229"/>
        <v>0.2</v>
      </c>
      <c r="P297" s="23">
        <f t="shared" si="224"/>
        <v>0</v>
      </c>
      <c r="Q297" s="7">
        <v>0.1</v>
      </c>
      <c r="R297" s="6">
        <f t="shared" si="225"/>
        <v>0.11456000000000002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19"/>
        <v>0</v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>
        <f t="shared" si="219"/>
        <v>0</v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>
        <f t="shared" si="219"/>
        <v>0</v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305</v>
      </c>
      <c r="C298" s="31" t="s">
        <v>306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251</v>
      </c>
      <c r="C299" s="31" t="s">
        <v>307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254</v>
      </c>
      <c r="C300" s="31" t="s">
        <v>307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256</v>
      </c>
      <c r="C301" s="31" t="s">
        <v>307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258</v>
      </c>
      <c r="C302" s="31" t="s">
        <v>260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262</v>
      </c>
      <c r="C303" s="31" t="s">
        <v>308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309</v>
      </c>
      <c r="C304" s="31" t="s">
        <v>308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266</v>
      </c>
      <c r="C305" s="30" t="s">
        <v>268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270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11821</v>
      </c>
      <c r="E307" s="44"/>
      <c r="F307" s="45">
        <f>SUM(F159:F306)</f>
        <v>60303.200000000004</v>
      </c>
      <c r="G307" s="45">
        <f t="shared" ref="G307:J307" si="233">SUM(G159:G306)</f>
        <v>64569.647457142855</v>
      </c>
      <c r="H307" s="45">
        <f t="shared" si="233"/>
        <v>186.3</v>
      </c>
      <c r="I307" s="45">
        <f t="shared" si="233"/>
        <v>82.5</v>
      </c>
      <c r="J307" s="45">
        <f t="shared" si="233"/>
        <v>60489.500000000015</v>
      </c>
      <c r="K307" s="45">
        <f>IF(ISERROR(H307/J307*100),"0",(H307/J307*100))</f>
        <v>0.30798733664520284</v>
      </c>
      <c r="L307" s="45">
        <f>IF(ISERROR(I307/G307*100),"0",(I307/G307*100))</f>
        <v>0.12776901105857541</v>
      </c>
      <c r="M307" s="46">
        <f>IF(ISERROR(N307/J307*100),"",(N307/J307*100))</f>
        <v>0.49378991395200811</v>
      </c>
      <c r="N307" s="45">
        <f>SUM(N159:N306)</f>
        <v>298.69105000000002</v>
      </c>
      <c r="O307" s="45">
        <f>IF(ISERROR(M307-K307-L307),"0",(M307-K307-L307))</f>
        <v>5.8033566248229862E-2</v>
      </c>
      <c r="P307" s="45">
        <f>(S307+T307+U307+V307+W307+X307+Y307+Z307+AA307)/J307*1000</f>
        <v>0.19838153729159599</v>
      </c>
      <c r="Q307" s="47">
        <f>IF(ISERROR(R307/J307*1000),"",(R307/J307*1000))</f>
        <v>0.29891392721050752</v>
      </c>
      <c r="R307" s="45">
        <f>SUM(R159:R306)</f>
        <v>18.081153999999998</v>
      </c>
      <c r="S307" s="45">
        <f t="shared" ref="S307:BO307" si="234">SUM(S159:S306)</f>
        <v>8</v>
      </c>
      <c r="T307" s="45">
        <f t="shared" si="234"/>
        <v>0</v>
      </c>
      <c r="U307" s="45">
        <f t="shared" si="234"/>
        <v>0</v>
      </c>
      <c r="V307" s="45">
        <f t="shared" si="234"/>
        <v>1</v>
      </c>
      <c r="W307" s="45">
        <f t="shared" si="234"/>
        <v>3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14.7</v>
      </c>
      <c r="AC307" s="45">
        <f t="shared" si="234"/>
        <v>70.399999999999991</v>
      </c>
      <c r="AD307" s="45">
        <f t="shared" si="234"/>
        <v>8</v>
      </c>
      <c r="AE307" s="45">
        <f t="shared" si="234"/>
        <v>0</v>
      </c>
      <c r="AF307" s="45">
        <f t="shared" si="234"/>
        <v>36.4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33</v>
      </c>
      <c r="AK307" s="45">
        <f t="shared" si="234"/>
        <v>0</v>
      </c>
      <c r="AL307" s="45">
        <f t="shared" si="234"/>
        <v>0</v>
      </c>
      <c r="AM307" s="45">
        <f t="shared" si="234"/>
        <v>11.5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12.3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15</v>
      </c>
      <c r="BC307" s="45">
        <f t="shared" si="234"/>
        <v>18</v>
      </c>
      <c r="BD307" s="45">
        <f t="shared" si="234"/>
        <v>38</v>
      </c>
      <c r="BE307" s="45">
        <f t="shared" si="234"/>
        <v>0</v>
      </c>
      <c r="BF307" s="45">
        <f t="shared" si="234"/>
        <v>2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2.5</v>
      </c>
      <c r="BK307" s="45">
        <f t="shared" si="234"/>
        <v>0</v>
      </c>
      <c r="BL307" s="45">
        <f t="shared" si="234"/>
        <v>7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2.4301738318220512E-2</v>
      </c>
      <c r="BQ307" s="48">
        <f>IF(ISERROR(AC307/$J$307*100),"",(AC307/$J$307*100))</f>
        <v>0.11638383521106964</v>
      </c>
      <c r="BR307" s="48">
        <f>IF(ISERROR(AD307/$J$307*100),"",(AD307/$J$307*100))</f>
        <v>1.3225435819439734E-2</v>
      </c>
      <c r="BS307" s="48">
        <f t="shared" ref="BS307:DC307" si="235">IF(ISERROR(AE307/$J$307*100),"",(AE307/$J$307*100))</f>
        <v>0</v>
      </c>
      <c r="BT307" s="48">
        <f t="shared" si="235"/>
        <v>6.0175732978450795E-2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5.4554922755188903E-2</v>
      </c>
      <c r="BY307" s="48">
        <f t="shared" si="235"/>
        <v>0</v>
      </c>
      <c r="BZ307" s="48">
        <f t="shared" si="235"/>
        <v>0</v>
      </c>
      <c r="CA307" s="48">
        <f t="shared" si="235"/>
        <v>1.9011563990444617E-2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2.0334107572388592E-2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2.4797692161449503E-2</v>
      </c>
      <c r="CQ307" s="48">
        <f t="shared" si="235"/>
        <v>2.9757230593739404E-2</v>
      </c>
      <c r="CR307" s="48">
        <f t="shared" si="235"/>
        <v>6.2820820142338737E-2</v>
      </c>
      <c r="CS307" s="48">
        <f t="shared" si="235"/>
        <v>0</v>
      </c>
      <c r="CT307" s="48">
        <f t="shared" si="235"/>
        <v>3.3063589548599334E-3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4.1329486935749171E-3</v>
      </c>
      <c r="CY307" s="48">
        <f t="shared" si="235"/>
        <v>0</v>
      </c>
      <c r="CZ307" s="48">
        <f t="shared" si="235"/>
        <v>1.1572256342009767E-2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40" priority="40" stopIfTrue="1" operator="equal">
      <formula>0</formula>
    </cfRule>
  </conditionalFormatting>
  <conditionalFormatting sqref="S6:BO151 S161:BO306 DW4:FS151">
    <cfRule type="cellIs" dxfId="39" priority="39" operator="greaterThan">
      <formula>0</formula>
    </cfRule>
  </conditionalFormatting>
  <conditionalFormatting sqref="E154:G157 E2:G2 DI2:DK2">
    <cfRule type="cellIs" dxfId="38" priority="38" stopIfTrue="1" operator="equal">
      <formula>0</formula>
    </cfRule>
  </conditionalFormatting>
  <conditionalFormatting sqref="S6:BO151 S161:BO306 DW4:FS151">
    <cfRule type="cellIs" dxfId="37" priority="37" operator="greaterThan">
      <formula>0</formula>
    </cfRule>
  </conditionalFormatting>
  <conditionalFormatting sqref="E154:G157 E2:G2 DI2:DK2">
    <cfRule type="cellIs" dxfId="36" priority="36" stopIfTrue="1" operator="equal">
      <formula>0</formula>
    </cfRule>
  </conditionalFormatting>
  <conditionalFormatting sqref="S6:BO151 S161:BO306 DW4:FS151">
    <cfRule type="cellIs" dxfId="35" priority="35" operator="greaterThan">
      <formula>0</formula>
    </cfRule>
  </conditionalFormatting>
  <conditionalFormatting sqref="E154:G157 E2:G2 DI2:DK2">
    <cfRule type="cellIs" dxfId="34" priority="34" stopIfTrue="1" operator="equal">
      <formula>0</formula>
    </cfRule>
  </conditionalFormatting>
  <conditionalFormatting sqref="S6:BO151 S161:BO306 DW4:FS151">
    <cfRule type="cellIs" dxfId="33" priority="33" operator="greaterThan">
      <formula>0</formula>
    </cfRule>
  </conditionalFormatting>
  <conditionalFormatting sqref="E154:G157 E2:G2 DI2:DK2">
    <cfRule type="cellIs" dxfId="32" priority="32" stopIfTrue="1" operator="equal">
      <formula>0</formula>
    </cfRule>
  </conditionalFormatting>
  <conditionalFormatting sqref="S6:BO151 S161:BO306 DW4:FS151">
    <cfRule type="cellIs" dxfId="31" priority="31" operator="greaterThan">
      <formula>0</formula>
    </cfRule>
  </conditionalFormatting>
  <conditionalFormatting sqref="E154:G157 E2:G2 DI2:DK2">
    <cfRule type="cellIs" dxfId="30" priority="30" stopIfTrue="1" operator="equal">
      <formula>0</formula>
    </cfRule>
  </conditionalFormatting>
  <conditionalFormatting sqref="S6:BO151 S161:BO306 DW4:FS151">
    <cfRule type="cellIs" dxfId="29" priority="29" operator="greaterThan">
      <formula>0</formula>
    </cfRule>
  </conditionalFormatting>
  <conditionalFormatting sqref="E154:G157 E2:G2 DI2:DK2">
    <cfRule type="cellIs" dxfId="28" priority="28" stopIfTrue="1" operator="equal">
      <formula>0</formula>
    </cfRule>
  </conditionalFormatting>
  <conditionalFormatting sqref="S6:BO151 S161:BO306 DW4:FS151">
    <cfRule type="cellIs" dxfId="27" priority="27" operator="greaterThan">
      <formula>0</formula>
    </cfRule>
  </conditionalFormatting>
  <conditionalFormatting sqref="E154:G157 E2:G2 DI2:DK2">
    <cfRule type="cellIs" dxfId="26" priority="26" stopIfTrue="1" operator="equal">
      <formula>0</formula>
    </cfRule>
  </conditionalFormatting>
  <conditionalFormatting sqref="S6:BO151 S161:BO306 DW4:FS151">
    <cfRule type="cellIs" dxfId="25" priority="25" operator="greaterThan">
      <formula>0</formula>
    </cfRule>
  </conditionalFormatting>
  <conditionalFormatting sqref="E154:G157 E2:G2 DI2:DK2">
    <cfRule type="cellIs" dxfId="24" priority="24" stopIfTrue="1" operator="equal">
      <formula>0</formula>
    </cfRule>
  </conditionalFormatting>
  <conditionalFormatting sqref="S6:BO151 S161:BO306 DW4:FS151">
    <cfRule type="cellIs" dxfId="23" priority="23" operator="greaterThan">
      <formula>0</formula>
    </cfRule>
  </conditionalFormatting>
  <conditionalFormatting sqref="E154:G157 E2:G2 DI2:DK2">
    <cfRule type="cellIs" dxfId="22" priority="22" stopIfTrue="1" operator="equal">
      <formula>0</formula>
    </cfRule>
  </conditionalFormatting>
  <conditionalFormatting sqref="S6:BO151 S161:BO306 DW4:FS151">
    <cfRule type="cellIs" dxfId="21" priority="21" operator="greaterThan">
      <formula>0</formula>
    </cfRule>
  </conditionalFormatting>
  <conditionalFormatting sqref="E154:G157 E2:G2 DI2:DK2">
    <cfRule type="cellIs" dxfId="20" priority="20" stopIfTrue="1" operator="equal">
      <formula>0</formula>
    </cfRule>
  </conditionalFormatting>
  <conditionalFormatting sqref="S6:BO151 S161:BO306 DW4:FS151">
    <cfRule type="cellIs" dxfId="19" priority="19" operator="greaterThan">
      <formula>0</formula>
    </cfRule>
  </conditionalFormatting>
  <conditionalFormatting sqref="E154:G157 E2:G2 DI2:DK2">
    <cfRule type="cellIs" dxfId="18" priority="18" stopIfTrue="1" operator="equal">
      <formula>0</formula>
    </cfRule>
  </conditionalFormatting>
  <conditionalFormatting sqref="S6:BO151 S161:BO306 DW4:FS151">
    <cfRule type="cellIs" dxfId="17" priority="17" operator="greaterThan">
      <formula>0</formula>
    </cfRule>
  </conditionalFormatting>
  <conditionalFormatting sqref="E154:G157 E2:G2 DI2:DK2">
    <cfRule type="cellIs" dxfId="16" priority="16" stopIfTrue="1" operator="equal">
      <formula>0</formula>
    </cfRule>
  </conditionalFormatting>
  <conditionalFormatting sqref="S6:BO151 S161:BO306 DW4:FS151">
    <cfRule type="cellIs" dxfId="15" priority="15" operator="greaterThan">
      <formula>0</formula>
    </cfRule>
  </conditionalFormatting>
  <conditionalFormatting sqref="E154:G157 E2:G2 DI2:DK2">
    <cfRule type="cellIs" dxfId="14" priority="14" stopIfTrue="1" operator="equal">
      <formula>0</formula>
    </cfRule>
  </conditionalFormatting>
  <conditionalFormatting sqref="S6:BO151 S161:BO306 DW4:FS151">
    <cfRule type="cellIs" dxfId="13" priority="13" operator="greaterThan">
      <formula>0</formula>
    </cfRule>
  </conditionalFormatting>
  <conditionalFormatting sqref="E154:G157 E2:G2 DI2:DK2">
    <cfRule type="cellIs" dxfId="12" priority="12" stopIfTrue="1" operator="equal">
      <formula>0</formula>
    </cfRule>
  </conditionalFormatting>
  <conditionalFormatting sqref="S6:BO151 S161:BO306 DW4:FS151">
    <cfRule type="cellIs" dxfId="11" priority="11" operator="greaterThan">
      <formula>0</formula>
    </cfRule>
  </conditionalFormatting>
  <conditionalFormatting sqref="E154:G157 E2:G2 DI2:DK2">
    <cfRule type="cellIs" dxfId="10" priority="10" stopIfTrue="1" operator="equal">
      <formula>0</formula>
    </cfRule>
  </conditionalFormatting>
  <conditionalFormatting sqref="S6:BO151 S161:BO306 DW4:FS151">
    <cfRule type="cellIs" dxfId="9" priority="9" operator="greaterThan">
      <formula>0</formula>
    </cfRule>
  </conditionalFormatting>
  <conditionalFormatting sqref="E154:G157 E2:G2 DI2:DK2">
    <cfRule type="cellIs" dxfId="8" priority="8" stopIfTrue="1" operator="equal">
      <formula>0</formula>
    </cfRule>
  </conditionalFormatting>
  <conditionalFormatting sqref="S6:BO151 S161:BO306 DW4:FS151">
    <cfRule type="cellIs" dxfId="7" priority="7" operator="greaterThan">
      <formula>0</formula>
    </cfRule>
  </conditionalFormatting>
  <conditionalFormatting sqref="E154:G157 E2:G2 DI2:DK2">
    <cfRule type="cellIs" dxfId="6" priority="6" stopIfTrue="1" operator="equal">
      <formula>0</formula>
    </cfRule>
  </conditionalFormatting>
  <conditionalFormatting sqref="S6:BO151 S161:BO306 DW4:FS151">
    <cfRule type="cellIs" dxfId="5" priority="5" operator="greaterThan">
      <formula>0</formula>
    </cfRule>
  </conditionalFormatting>
  <conditionalFormatting sqref="E154:G157 E2:G2 DI2:DK2">
    <cfRule type="cellIs" dxfId="4" priority="4" stopIfTrue="1" operator="equal">
      <formula>0</formula>
    </cfRule>
  </conditionalFormatting>
  <conditionalFormatting sqref="S6:BO151 S161:BO306 DW4:FS151">
    <cfRule type="cellIs" dxfId="3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2017-01-09T02:46:28Z</dcterms:modified>
</cp:coreProperties>
</file>