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D273"/>
  <c r="F273" s="1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D268"/>
  <c r="D307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G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G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G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G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G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G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G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G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G161"/>
  <c r="G307" s="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C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G118"/>
  <c r="DK118" s="1"/>
  <c r="D118"/>
  <c r="DH118" s="1"/>
  <c r="DJ118" s="1"/>
  <c r="DN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D113"/>
  <c r="DH113" s="1"/>
  <c r="DJ113" s="1"/>
  <c r="DN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G88"/>
  <c r="DK88" s="1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G83"/>
  <c r="DK83" s="1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G49"/>
  <c r="DK49" s="1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G25"/>
  <c r="EE25"/>
  <c r="ED25"/>
  <c r="EC25"/>
  <c r="EB25"/>
  <c r="EA25"/>
  <c r="DZ25"/>
  <c r="DY25"/>
  <c r="DX25"/>
  <c r="DW25"/>
  <c r="DM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I25"/>
  <c r="CG25"/>
  <c r="CF25"/>
  <c r="CE25"/>
  <c r="CD25"/>
  <c r="CC25"/>
  <c r="CB25"/>
  <c r="CA25"/>
  <c r="BZ25"/>
  <c r="BY25"/>
  <c r="BW25"/>
  <c r="BS25"/>
  <c r="AD25"/>
  <c r="AD152" s="1"/>
  <c r="AB25"/>
  <c r="AB152" s="1"/>
  <c r="I25"/>
  <c r="L25" s="1"/>
  <c r="H25"/>
  <c r="G25"/>
  <c r="DK25" s="1"/>
  <c r="D25"/>
  <c r="D152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DK23" s="1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G152" s="1"/>
  <c r="EF4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GC25"/>
  <c r="GD25"/>
  <c r="GE25"/>
  <c r="GF25"/>
  <c r="GG25"/>
  <c r="GH25"/>
  <c r="GI25"/>
  <c r="GJ25"/>
  <c r="GK25"/>
  <c r="GM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P23"/>
  <c r="FT23"/>
  <c r="FU23"/>
  <c r="FV23"/>
  <c r="FX23"/>
  <c r="FZ23"/>
  <c r="GB23"/>
  <c r="K24"/>
  <c r="DO24"/>
  <c r="DS24" s="1"/>
  <c r="FT24"/>
  <c r="FU24"/>
  <c r="FV24"/>
  <c r="FX24"/>
  <c r="FY24"/>
  <c r="FZ24"/>
  <c r="GB24"/>
  <c r="DP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P49"/>
  <c r="FT49"/>
  <c r="FU49"/>
  <c r="FV49"/>
  <c r="FX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DX156"/>
  <c r="DW153"/>
  <c r="EJ161"/>
  <c r="EJ162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M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F25"/>
  <c r="J25" s="1"/>
  <c r="BP25"/>
  <c r="BR25"/>
  <c r="CH25"/>
  <c r="CJ25"/>
  <c r="DH25"/>
  <c r="DJ25" s="1"/>
  <c r="EF25"/>
  <c r="EH25"/>
  <c r="FV25" s="1"/>
  <c r="FV68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P83"/>
  <c r="FT83"/>
  <c r="FU83"/>
  <c r="FV83"/>
  <c r="FX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P88"/>
  <c r="FT88"/>
  <c r="FU88"/>
  <c r="FV88"/>
  <c r="FX88"/>
  <c r="FZ88"/>
  <c r="GB88"/>
  <c r="K89"/>
  <c r="DO89"/>
  <c r="DS89" s="1"/>
  <c r="FT89"/>
  <c r="FU89"/>
  <c r="FV89"/>
  <c r="FX89"/>
  <c r="FY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DO118"/>
  <c r="DP118"/>
  <c r="FT118"/>
  <c r="FU118"/>
  <c r="FV118"/>
  <c r="FX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113"/>
  <c r="J113" s="1"/>
  <c r="F118"/>
  <c r="J118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F268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J268"/>
  <c r="F307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8"/>
  <c r="R118"/>
  <c r="BX118" s="1"/>
  <c r="P118"/>
  <c r="BV118" s="1"/>
  <c r="N118"/>
  <c r="BT118" s="1"/>
  <c r="BP113"/>
  <c r="R113"/>
  <c r="BX113" s="1"/>
  <c r="P113"/>
  <c r="BV113" s="1"/>
  <c r="N113"/>
  <c r="BT113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7"/>
  <c r="O117"/>
  <c r="BU117" s="1"/>
  <c r="BQ116"/>
  <c r="O116"/>
  <c r="BU116" s="1"/>
  <c r="BQ115"/>
  <c r="O115"/>
  <c r="BU115" s="1"/>
  <c r="BQ114"/>
  <c r="O114"/>
  <c r="BU114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25"/>
  <c r="R25"/>
  <c r="BX25" s="1"/>
  <c r="P25"/>
  <c r="BV25" s="1"/>
  <c r="N25"/>
  <c r="BT25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18"/>
  <c r="FY118" s="1"/>
  <c r="K118"/>
  <c r="K113"/>
  <c r="DS92"/>
  <c r="FY92" s="1"/>
  <c r="DS90"/>
  <c r="FY90" s="1"/>
  <c r="DS88"/>
  <c r="FY88" s="1"/>
  <c r="DS83"/>
  <c r="FY83" s="1"/>
  <c r="DN25"/>
  <c r="EH152"/>
  <c r="EF152"/>
  <c r="DK152"/>
  <c r="DP152" s="1"/>
  <c r="DH152"/>
  <c r="F152"/>
  <c r="DY156"/>
  <c r="DS52"/>
  <c r="FY52" s="1"/>
  <c r="DS49"/>
  <c r="FY49" s="1"/>
  <c r="GN25"/>
  <c r="GL25"/>
  <c r="K25"/>
  <c r="DS23"/>
  <c r="FY23" s="1"/>
  <c r="DS6"/>
  <c r="FY6" s="1"/>
  <c r="BQ25" l="1"/>
  <c r="O25"/>
  <c r="BU25" s="1"/>
  <c r="EJ165"/>
  <c r="GL152"/>
  <c r="FV152"/>
  <c r="GN152"/>
  <c r="EI162"/>
  <c r="EK162" s="1"/>
  <c r="DV25"/>
  <c r="GB25" s="1"/>
  <c r="DT25"/>
  <c r="FZ25" s="1"/>
  <c r="DR25"/>
  <c r="FX25" s="1"/>
  <c r="BQ113"/>
  <c r="O113"/>
  <c r="BU113" s="1"/>
  <c r="BQ118"/>
  <c r="O118"/>
  <c r="BU118" s="1"/>
  <c r="N152"/>
  <c r="M152" s="1"/>
  <c r="BT4"/>
  <c r="R152"/>
  <c r="Q152" s="1"/>
  <c r="BX4"/>
  <c r="P152"/>
  <c r="K152"/>
  <c r="BP152"/>
  <c r="BR152"/>
  <c r="BQ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O25"/>
  <c r="DL152"/>
  <c r="BT159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BP268"/>
  <c r="R268"/>
  <c r="BX268" s="1"/>
  <c r="P268"/>
  <c r="BV268" s="1"/>
  <c r="N268"/>
  <c r="BT268" s="1"/>
  <c r="K268"/>
  <c r="FT25"/>
  <c r="C7" i="86"/>
  <c r="C8" s="1"/>
  <c r="B7"/>
  <c r="B8" s="1"/>
  <c r="BQ268" i="87" l="1"/>
  <c r="O268"/>
  <c r="BU268" s="1"/>
  <c r="EJ167"/>
  <c r="EJ166"/>
  <c r="DO152"/>
  <c r="FU152" s="1"/>
  <c r="DS25"/>
  <c r="FY25" s="1"/>
  <c r="FU25"/>
  <c r="DS4"/>
  <c r="FY4" s="1"/>
  <c r="FU4"/>
  <c r="DR152"/>
  <c r="FX4"/>
  <c r="DV152"/>
  <c r="GB4"/>
  <c r="EI167"/>
  <c r="EI166"/>
  <c r="EI165"/>
  <c r="EI161"/>
  <c r="EK161" s="1"/>
  <c r="DT152"/>
  <c r="FZ152" s="1"/>
  <c r="R307"/>
  <c r="Q307" s="1"/>
  <c r="N307"/>
  <c r="M307" s="1"/>
  <c r="O307" s="1"/>
  <c r="O152"/>
  <c r="FT152"/>
  <c r="EK165"/>
  <c r="DU152" l="1"/>
  <c r="GA152" s="1"/>
  <c r="GB152"/>
  <c r="DQ152"/>
  <c r="FX152"/>
  <c r="EK166"/>
  <c r="EK167"/>
  <c r="DS152" l="1"/>
  <c r="FY152" s="1"/>
  <c r="FW152"/>
</calcChain>
</file>

<file path=xl/sharedStrings.xml><?xml version="1.0" encoding="utf-8"?>
<sst xmlns="http://schemas.openxmlformats.org/spreadsheetml/2006/main" count="1022" uniqueCount="273">
  <si>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</si>
  <si>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</si>
  <si>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</si>
  <si>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</si>
  <si>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</si>
  <si>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</si>
  <si>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</si>
  <si>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</si>
  <si>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</si>
  <si>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</si>
  <si>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</si>
  <si>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</si>
  <si>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</si>
  <si>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</si>
  <si>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</si>
  <si>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</si>
  <si>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</si>
  <si>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</si>
  <si>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</si>
  <si>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</si>
  <si>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</si>
  <si>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</si>
  <si>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</si>
  <si>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</si>
  <si>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</si>
  <si>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</si>
  <si>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</si>
  <si>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</si>
  <si>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</si>
  <si>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</si>
  <si>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</si>
  <si>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</si>
  <si>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</si>
  <si>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</si>
  <si>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</si>
  <si>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</si>
  <si>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</si>
  <si>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</si>
  <si>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</si>
  <si>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</si>
  <si>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</si>
  <si>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</si>
  <si>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</si>
  <si>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</si>
  <si>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</si>
  <si>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</si>
  <si>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</si>
  <si>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</si>
  <si>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</si>
  <si>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</si>
  <si>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</si>
  <si>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</si>
  <si>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</si>
  <si>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</si>
  <si>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</si>
  <si>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</si>
  <si>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B</t>
    <phoneticPr fontId="1" type="noConversion"/>
  </si>
  <si>
    <t>25g乳酸酸奶</t>
    <phoneticPr fontId="1" type="noConversion"/>
  </si>
  <si>
    <t>杂物、日期不良、气泡</t>
    <phoneticPr fontId="1" type="noConversion"/>
  </si>
  <si>
    <t>气泡、偏膜、日期不良</t>
    <phoneticPr fontId="1" type="noConversion"/>
  </si>
  <si>
    <t>30g钙铁锌奇异果</t>
    <phoneticPr fontId="1" type="noConversion"/>
  </si>
  <si>
    <t>气泡</t>
    <phoneticPr fontId="1" type="noConversion"/>
  </si>
  <si>
    <t>60g吸吸菠萝</t>
    <phoneticPr fontId="1" type="noConversion"/>
  </si>
  <si>
    <t>净含量不足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</si>
  <si>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</si>
  <si>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</si>
  <si>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</si>
  <si>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</si>
  <si>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</si>
  <si>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</si>
  <si>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</si>
  <si>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</si>
  <si>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</si>
  <si>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</si>
  <si>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</si>
  <si>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</si>
  <si>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</si>
  <si>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</si>
  <si>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</si>
  <si>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</si>
  <si>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</si>
  <si>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</si>
  <si>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</si>
  <si>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</si>
  <si>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</si>
  <si>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</si>
  <si>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</si>
  <si>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</si>
  <si>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</si>
  <si>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</si>
  <si>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</si>
  <si>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</si>
  <si>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</si>
  <si>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</si>
  <si>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</si>
  <si>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</si>
  <si>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</si>
  <si>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</si>
  <si>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</si>
  <si>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</si>
  <si>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</si>
  <si>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</si>
  <si>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</si>
  <si>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</si>
  <si>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</si>
  <si>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</si>
  <si>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</si>
  <si>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</si>
  <si>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</si>
  <si>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</si>
  <si>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</si>
  <si>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</si>
  <si>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</si>
  <si>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</si>
  <si>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</si>
  <si>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</si>
  <si>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</si>
  <si>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</si>
  <si>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</si>
  <si>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</si>
  <si>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杂物</t>
    <phoneticPr fontId="2" type="noConversion"/>
  </si>
  <si>
    <t>毛线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</si>
  <si>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</si>
  <si>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</si>
  <si>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</si>
  <si>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</si>
  <si>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</si>
  <si>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</si>
  <si>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</si>
  <si>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</si>
  <si>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</si>
  <si>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</si>
  <si>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</si>
  <si>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</si>
  <si>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</si>
  <si>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</si>
  <si>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</si>
  <si>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</si>
  <si>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</si>
  <si>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</si>
  <si>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</si>
  <si>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</si>
  <si>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</si>
  <si>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</si>
  <si>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</si>
  <si>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</si>
  <si>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</si>
  <si>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</si>
  <si>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</si>
  <si>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</si>
  <si>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</si>
  <si>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</si>
  <si>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</si>
  <si>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</si>
  <si>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</si>
  <si>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</si>
  <si>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</si>
  <si>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</si>
  <si>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</si>
  <si>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</si>
  <si>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</si>
  <si>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</si>
  <si>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</si>
  <si>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</si>
  <si>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</si>
  <si>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</si>
  <si>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</si>
  <si>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</si>
  <si>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</si>
  <si>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</si>
  <si>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</si>
  <si>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</si>
  <si>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</si>
  <si>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</si>
  <si>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</si>
  <si>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</si>
  <si>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</si>
  <si>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</si>
  <si>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</si>
  <si>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</si>
  <si>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</si>
  <si>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</si>
  <si>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</si>
  <si>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</si>
  <si>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</si>
  <si>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</si>
  <si>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</si>
  <si>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</si>
  <si>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</si>
  <si>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</si>
  <si>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</si>
  <si>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</si>
  <si>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</si>
  <si>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</si>
  <si>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</si>
  <si>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</si>
  <si>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</si>
  <si>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</si>
  <si>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</si>
  <si>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</si>
  <si>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</si>
  <si>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</si>
  <si>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</si>
  <si>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</si>
  <si>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</si>
  <si>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</si>
  <si>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</si>
  <si>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</si>
  <si>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</si>
  <si>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</si>
  <si>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</si>
  <si>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</si>
  <si>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</si>
  <si>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</si>
  <si>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</si>
  <si>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</si>
  <si>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</si>
  <si>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</si>
  <si>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</si>
  <si>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</si>
  <si>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</si>
  <si>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</si>
  <si>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</si>
  <si>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</si>
  <si>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</si>
  <si>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</si>
  <si>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</si>
  <si>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</si>
  <si>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</si>
  <si>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</si>
  <si>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</si>
  <si>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</si>
  <si>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</si>
  <si>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</si>
  <si>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</si>
  <si>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</si>
  <si>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</si>
  <si>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</si>
  <si>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</si>
  <si>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</si>
  <si>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</si>
  <si>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</si>
  <si>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</si>
  <si>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</si>
  <si>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</si>
  <si>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</si>
  <si>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</si>
  <si>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</si>
  <si>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</si>
  <si>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</si>
  <si>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</si>
  <si>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</si>
  <si>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</si>
  <si>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</si>
  <si>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</si>
  <si>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</si>
  <si>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</si>
  <si>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</si>
  <si>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</si>
  <si>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</si>
  <si>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</si>
  <si>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</si>
  <si>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</si>
  <si>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</si>
  <si>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</si>
  <si>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</si>
  <si>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</si>
  <si>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</si>
  <si>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</si>
  <si>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</si>
  <si>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</si>
  <si>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60*(6*15g)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</si>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</sst>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3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样表"/>
    </sheetNames>
    <sheetDataSet>
      <sheetData sheetId="0" refreshError="1"/>
      <sheetData sheetId="1" refreshError="1"/>
      <sheetData sheetId="2" refreshError="1"/>
      <sheetData sheetId="3"/>
      <sheetData sheetId="4">
        <row r="152">
          <cell r="J152">
            <v>31441.360000000001</v>
          </cell>
          <cell r="K152">
            <v>0.18542454906530759</v>
          </cell>
          <cell r="L152">
            <v>0.15002810780721418</v>
          </cell>
          <cell r="M152">
            <v>0.62303639219168649</v>
          </cell>
          <cell r="P152">
            <v>0.15902619988448335</v>
          </cell>
          <cell r="Q152">
            <v>0.29117751267756875</v>
          </cell>
        </row>
        <row r="307">
          <cell r="J307">
            <v>28778.02</v>
          </cell>
          <cell r="K307">
            <v>0.2456736078437641</v>
          </cell>
          <cell r="L307">
            <v>0.1038809343245144</v>
          </cell>
          <cell r="M307">
            <v>0.61537899410730823</v>
          </cell>
          <cell r="P307">
            <v>0.17374371134636782</v>
          </cell>
          <cell r="Q307">
            <v>0.26571166119142314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L13">
            <v>3850</v>
          </cell>
        </row>
        <row r="25">
          <cell r="L25">
            <v>5823.06</v>
          </cell>
        </row>
        <row r="37">
          <cell r="L37">
            <v>2914.14</v>
          </cell>
        </row>
        <row r="48">
          <cell r="L48">
            <v>3690.7428571428572</v>
          </cell>
        </row>
        <row r="102">
          <cell r="L102">
            <v>3437.8599999999997</v>
          </cell>
        </row>
        <row r="109">
          <cell r="L109">
            <v>2358</v>
          </cell>
        </row>
        <row r="115">
          <cell r="L115">
            <v>4785.2956666666669</v>
          </cell>
        </row>
        <row r="137">
          <cell r="L137">
            <v>4468.7333333333336</v>
          </cell>
        </row>
        <row r="192">
          <cell r="L192">
            <v>2939.64</v>
          </cell>
        </row>
        <row r="194">
          <cell r="L194">
            <v>392.70000000000005</v>
          </cell>
        </row>
        <row r="221">
          <cell r="L221">
            <v>2310</v>
          </cell>
        </row>
        <row r="222">
          <cell r="L222">
            <v>1540</v>
          </cell>
        </row>
        <row r="234">
          <cell r="L234">
            <v>2150.86</v>
          </cell>
        </row>
        <row r="235">
          <cell r="L235">
            <v>3252.5200000000004</v>
          </cell>
        </row>
        <row r="241">
          <cell r="L241">
            <v>159.6</v>
          </cell>
        </row>
        <row r="246">
          <cell r="L246">
            <v>2799.86</v>
          </cell>
        </row>
        <row r="257">
          <cell r="L257">
            <v>3194.971428571429</v>
          </cell>
        </row>
        <row r="268">
          <cell r="L268">
            <v>290.42857142857144</v>
          </cell>
        </row>
        <row r="308">
          <cell r="L308">
            <v>3629.12</v>
          </cell>
        </row>
        <row r="311">
          <cell r="L311">
            <v>2153.8399999999997</v>
          </cell>
        </row>
        <row r="322">
          <cell r="L322">
            <v>3680.9966666666669</v>
          </cell>
        </row>
        <row r="324">
          <cell r="L324">
            <v>736.19933333333324</v>
          </cell>
        </row>
        <row r="346">
          <cell r="L346">
            <v>4113.8633333333337</v>
          </cell>
        </row>
        <row r="401">
          <cell r="L401">
            <v>3680.1600000000003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.75" customHeight="1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91"/>
      <c r="E2" s="85" t="s">
        <v>26</v>
      </c>
      <c r="F2" s="94" t="s">
        <v>27</v>
      </c>
      <c r="G2" s="95"/>
      <c r="H2" s="98" t="s">
        <v>28</v>
      </c>
      <c r="I2" s="99"/>
      <c r="J2" s="99"/>
      <c r="K2" s="99"/>
      <c r="L2" s="99"/>
      <c r="M2" s="99"/>
      <c r="N2" s="100"/>
    </row>
    <row r="3" spans="1:14" s="17" customFormat="1" ht="30" customHeight="1">
      <c r="A3" s="12" t="s">
        <v>29</v>
      </c>
      <c r="B3" s="15">
        <f>+'[1]5'!$J$152</f>
        <v>31441.360000000001</v>
      </c>
      <c r="C3" s="15">
        <f>+'[1]5'!$J$307</f>
        <v>28778.02</v>
      </c>
      <c r="D3" s="92"/>
      <c r="E3" s="85"/>
      <c r="F3" s="96"/>
      <c r="G3" s="97"/>
      <c r="H3" s="56" t="s">
        <v>30</v>
      </c>
      <c r="I3" s="56" t="s">
        <v>31</v>
      </c>
      <c r="J3" s="88" t="s">
        <v>32</v>
      </c>
      <c r="K3" s="89"/>
      <c r="L3" s="56" t="s">
        <v>33</v>
      </c>
      <c r="M3" s="88" t="s">
        <v>34</v>
      </c>
      <c r="N3" s="89"/>
    </row>
    <row r="4" spans="1:14" s="17" customFormat="1" ht="30" customHeight="1">
      <c r="A4" s="13" t="s">
        <v>35</v>
      </c>
      <c r="B4" s="15">
        <f>+'[1]5'!$M$152</f>
        <v>0.62303639219168649</v>
      </c>
      <c r="C4" s="15">
        <f>+'[1]5'!$M$307</f>
        <v>0.61537899410730823</v>
      </c>
      <c r="D4" s="92"/>
      <c r="E4" s="83" t="s">
        <v>55</v>
      </c>
      <c r="F4" s="86" t="s">
        <v>57</v>
      </c>
      <c r="G4" s="87"/>
      <c r="H4" s="18">
        <v>0.3</v>
      </c>
      <c r="I4" s="18">
        <v>0.14000000000000001</v>
      </c>
      <c r="J4" s="88" t="s">
        <v>58</v>
      </c>
      <c r="K4" s="89"/>
      <c r="L4" s="18">
        <v>0.45</v>
      </c>
      <c r="M4" s="88" t="s">
        <v>59</v>
      </c>
      <c r="N4" s="89"/>
    </row>
    <row r="5" spans="1:14" s="17" customFormat="1" ht="30" customHeight="1">
      <c r="A5" s="13" t="s">
        <v>31</v>
      </c>
      <c r="B5" s="15">
        <f>+'[1]5'!$K$152</f>
        <v>0.18542454906530759</v>
      </c>
      <c r="C5" s="15">
        <f>+'[1]5'!$K$307</f>
        <v>0.2456736078437641</v>
      </c>
      <c r="D5" s="92"/>
      <c r="E5" s="85" t="s">
        <v>56</v>
      </c>
      <c r="F5" s="86" t="s">
        <v>60</v>
      </c>
      <c r="G5" s="87"/>
      <c r="H5" s="18">
        <v>0.35</v>
      </c>
      <c r="I5" s="18">
        <v>0.06</v>
      </c>
      <c r="J5" s="88" t="s">
        <v>61</v>
      </c>
      <c r="K5" s="89"/>
      <c r="L5" s="18">
        <v>0.31</v>
      </c>
      <c r="M5" s="88" t="s">
        <v>61</v>
      </c>
      <c r="N5" s="89"/>
    </row>
    <row r="6" spans="1:14" s="17" customFormat="1" ht="30" customHeight="1">
      <c r="A6" s="13" t="s">
        <v>36</v>
      </c>
      <c r="B6" s="15">
        <f>+'[1]5'!$L$152</f>
        <v>0.15002810780721418</v>
      </c>
      <c r="C6" s="15">
        <f>+'[1]5'!$L$307</f>
        <v>0.1038809343245144</v>
      </c>
      <c r="D6" s="92"/>
      <c r="E6" s="85"/>
      <c r="F6" s="86" t="s">
        <v>62</v>
      </c>
      <c r="G6" s="87"/>
      <c r="H6" s="18">
        <v>0.3</v>
      </c>
      <c r="I6" s="18">
        <v>0.38</v>
      </c>
      <c r="J6" s="88" t="s">
        <v>63</v>
      </c>
      <c r="K6" s="89"/>
      <c r="L6" s="18">
        <v>0</v>
      </c>
      <c r="M6" s="88"/>
      <c r="N6" s="89"/>
    </row>
    <row r="7" spans="1:14" s="17" customFormat="1" ht="30" customHeight="1">
      <c r="A7" s="13" t="s">
        <v>37</v>
      </c>
      <c r="B7" s="15">
        <f>+B5+B6</f>
        <v>0.33545265687252179</v>
      </c>
      <c r="C7" s="15">
        <f>+C5+C6</f>
        <v>0.34955454216827853</v>
      </c>
      <c r="D7" s="92"/>
      <c r="E7" s="52"/>
      <c r="F7" s="86"/>
      <c r="G7" s="87"/>
      <c r="H7" s="18"/>
      <c r="I7" s="18"/>
      <c r="J7" s="88"/>
      <c r="K7" s="89"/>
      <c r="L7" s="18"/>
      <c r="M7" s="88"/>
      <c r="N7" s="89"/>
    </row>
    <row r="8" spans="1:14" s="17" customFormat="1" ht="30" customHeight="1">
      <c r="A8" s="13" t="s">
        <v>38</v>
      </c>
      <c r="B8" s="16">
        <f>+B7-B4</f>
        <v>-0.2875837353191647</v>
      </c>
      <c r="C8" s="16">
        <f>+C7-C4</f>
        <v>-0.2658244519390297</v>
      </c>
      <c r="D8" s="92"/>
      <c r="E8" s="84"/>
      <c r="F8" s="86"/>
      <c r="G8" s="87"/>
      <c r="H8" s="18"/>
      <c r="I8" s="19"/>
      <c r="J8" s="88"/>
      <c r="K8" s="89"/>
      <c r="L8" s="18"/>
      <c r="M8" s="88"/>
      <c r="N8" s="89"/>
    </row>
    <row r="9" spans="1:14" s="17" customFormat="1" ht="30" customHeight="1">
      <c r="A9" s="12" t="s">
        <v>39</v>
      </c>
      <c r="B9" s="16">
        <f>+'[1]5'!$Q$152</f>
        <v>0.29117751267756875</v>
      </c>
      <c r="C9" s="16">
        <f>+'[1]5'!$Q$307</f>
        <v>0.26571166119142314</v>
      </c>
      <c r="D9" s="92"/>
      <c r="E9" s="84"/>
      <c r="F9" s="86"/>
      <c r="G9" s="87"/>
      <c r="H9" s="18"/>
      <c r="I9" s="18"/>
      <c r="J9" s="88"/>
      <c r="K9" s="89"/>
      <c r="L9" s="18"/>
      <c r="M9" s="88"/>
      <c r="N9" s="89"/>
    </row>
    <row r="10" spans="1:14" s="17" customFormat="1" ht="30" customHeight="1">
      <c r="A10" s="12" t="s">
        <v>43</v>
      </c>
      <c r="B10" s="16">
        <f>+'[1]5'!$P$152</f>
        <v>0.15902619988448335</v>
      </c>
      <c r="C10" s="16">
        <f>+'[1]5'!$P$307</f>
        <v>0.17374371134636782</v>
      </c>
      <c r="D10" s="92"/>
      <c r="E10" s="84"/>
      <c r="F10" s="86"/>
      <c r="G10" s="87"/>
      <c r="H10" s="18"/>
      <c r="I10" s="18"/>
      <c r="J10" s="88"/>
      <c r="K10" s="89"/>
      <c r="L10" s="56"/>
      <c r="M10" s="88"/>
      <c r="N10" s="89"/>
    </row>
    <row r="11" spans="1:14" s="17" customFormat="1" ht="30" customHeight="1">
      <c r="A11" s="52"/>
      <c r="B11" s="52"/>
      <c r="C11" s="52"/>
      <c r="D11" s="92"/>
      <c r="E11" s="84"/>
      <c r="F11" s="86"/>
      <c r="G11" s="87"/>
      <c r="H11" s="18"/>
      <c r="I11" s="18"/>
      <c r="J11" s="88"/>
      <c r="K11" s="89"/>
      <c r="L11" s="56"/>
      <c r="M11" s="88"/>
      <c r="N11" s="89"/>
    </row>
    <row r="12" spans="1:14" s="17" customFormat="1" ht="30" customHeight="1">
      <c r="A12" s="12"/>
      <c r="B12" s="16"/>
      <c r="C12" s="16"/>
      <c r="D12" s="92"/>
      <c r="E12" s="84"/>
      <c r="F12" s="86"/>
      <c r="G12" s="87"/>
      <c r="H12" s="18"/>
      <c r="I12" s="18"/>
      <c r="J12" s="88"/>
      <c r="K12" s="89"/>
      <c r="L12" s="56"/>
      <c r="M12" s="88"/>
      <c r="N12" s="89"/>
    </row>
    <row r="13" spans="1:14" s="17" customFormat="1" ht="30" customHeight="1">
      <c r="A13" s="14"/>
      <c r="B13" s="12"/>
      <c r="C13" s="12"/>
      <c r="D13" s="92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0" customHeight="1">
      <c r="A14" s="14"/>
      <c r="B14" s="12"/>
      <c r="C14" s="12"/>
      <c r="D14" s="92"/>
      <c r="E14" s="19" t="s">
        <v>41</v>
      </c>
      <c r="F14" s="20">
        <v>2</v>
      </c>
      <c r="G14" s="20">
        <v>0</v>
      </c>
      <c r="H14" s="20">
        <v>0</v>
      </c>
      <c r="I14" s="20">
        <v>2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0" customHeight="1">
      <c r="A15" s="13"/>
      <c r="B15" s="12"/>
      <c r="C15" s="12"/>
      <c r="D15" s="93"/>
      <c r="E15" s="19" t="s">
        <v>42</v>
      </c>
      <c r="F15" s="20">
        <v>3</v>
      </c>
      <c r="G15" s="20">
        <v>1</v>
      </c>
      <c r="H15" s="20">
        <v>0</v>
      </c>
      <c r="I15" s="20">
        <v>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5">
    <mergeCell ref="M12:N12"/>
    <mergeCell ref="F10:G10"/>
    <mergeCell ref="J10:K10"/>
    <mergeCell ref="F11:G11"/>
    <mergeCell ref="J11:K11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F9:G9"/>
    <mergeCell ref="J9:K9"/>
    <mergeCell ref="M9:N9"/>
    <mergeCell ref="M7:N7"/>
    <mergeCell ref="M5:N5"/>
    <mergeCell ref="F6:G6"/>
    <mergeCell ref="J6:K6"/>
    <mergeCell ref="F8:G8"/>
    <mergeCell ref="J8:K8"/>
    <mergeCell ref="M8:N8"/>
    <mergeCell ref="M6:N6"/>
    <mergeCell ref="F7:G7"/>
    <mergeCell ref="J7:K7"/>
    <mergeCell ref="E5:E6"/>
  </mergeCells>
  <phoneticPr fontId="1" type="noConversion"/>
  <conditionalFormatting sqref="F16:M17 F14:N15">
    <cfRule type="cellIs" dxfId="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98" activeCellId="12" sqref="A159:XFD160 A162:XFD162 A164:XFD170 A172:XFD177 A179:XFD202 A205:XFD205 A205:XFD206 A208:XFD242 A244:XFD246 A249:XFD267 A269:XFD272 A274:XFD294 A298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64</v>
      </c>
      <c r="B1" s="126"/>
      <c r="C1" s="126"/>
      <c r="D1" s="126"/>
      <c r="BN1" t="s">
        <v>65</v>
      </c>
      <c r="DE1" s="126" t="s">
        <v>66</v>
      </c>
      <c r="DF1" s="126"/>
      <c r="DG1" s="126"/>
      <c r="DH1" s="126"/>
      <c r="FR1" t="s">
        <v>65</v>
      </c>
    </row>
    <row r="2" spans="1:215" s="34" customFormat="1" ht="26.25" customHeight="1">
      <c r="A2" s="127" t="s">
        <v>67</v>
      </c>
      <c r="B2" s="111" t="s">
        <v>0</v>
      </c>
      <c r="C2" s="129" t="s">
        <v>1</v>
      </c>
      <c r="D2" s="131" t="s">
        <v>2</v>
      </c>
      <c r="E2" s="133" t="s">
        <v>3</v>
      </c>
      <c r="F2" s="120" t="s">
        <v>68</v>
      </c>
      <c r="G2" s="120" t="s">
        <v>69</v>
      </c>
      <c r="H2" s="122" t="s">
        <v>70</v>
      </c>
      <c r="I2" s="122" t="s">
        <v>71</v>
      </c>
      <c r="J2" s="122" t="s">
        <v>4</v>
      </c>
      <c r="K2" s="124" t="s">
        <v>72</v>
      </c>
      <c r="L2" s="136" t="s">
        <v>73</v>
      </c>
      <c r="M2" s="138" t="s">
        <v>5</v>
      </c>
      <c r="N2" s="140" t="s">
        <v>6</v>
      </c>
      <c r="O2" s="120" t="s">
        <v>7</v>
      </c>
      <c r="P2" s="136" t="s">
        <v>10</v>
      </c>
      <c r="Q2" s="142" t="s">
        <v>9</v>
      </c>
      <c r="R2" s="113" t="s">
        <v>8</v>
      </c>
      <c r="S2" s="115" t="s">
        <v>11</v>
      </c>
      <c r="T2" s="116"/>
      <c r="U2" s="116"/>
      <c r="V2" s="116"/>
      <c r="W2" s="116"/>
      <c r="X2" s="116"/>
      <c r="Y2" s="116"/>
      <c r="Z2" s="116"/>
      <c r="AA2" s="117"/>
      <c r="AB2" s="118" t="s">
        <v>74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75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35" t="s">
        <v>76</v>
      </c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 t="s">
        <v>77</v>
      </c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E2" s="127" t="s">
        <v>67</v>
      </c>
      <c r="DF2" s="111" t="s">
        <v>0</v>
      </c>
      <c r="DG2" s="129" t="s">
        <v>1</v>
      </c>
      <c r="DH2" s="131" t="s">
        <v>2</v>
      </c>
      <c r="DI2" s="120" t="s">
        <v>3</v>
      </c>
      <c r="DJ2" s="120" t="s">
        <v>68</v>
      </c>
      <c r="DK2" s="120" t="s">
        <v>69</v>
      </c>
      <c r="DL2" s="122" t="s">
        <v>70</v>
      </c>
      <c r="DM2" s="122" t="s">
        <v>71</v>
      </c>
      <c r="DN2" s="122" t="s">
        <v>4</v>
      </c>
      <c r="DO2" s="124" t="s">
        <v>72</v>
      </c>
      <c r="DP2" s="136" t="s">
        <v>73</v>
      </c>
      <c r="DQ2" s="138" t="s">
        <v>5</v>
      </c>
      <c r="DR2" s="140" t="s">
        <v>6</v>
      </c>
      <c r="DS2" s="120" t="s">
        <v>7</v>
      </c>
      <c r="DT2" s="136" t="s">
        <v>10</v>
      </c>
      <c r="DU2" s="142" t="s">
        <v>9</v>
      </c>
      <c r="DV2" s="113" t="s">
        <v>8</v>
      </c>
      <c r="DW2" s="115" t="s">
        <v>11</v>
      </c>
      <c r="DX2" s="116"/>
      <c r="DY2" s="116"/>
      <c r="DZ2" s="116"/>
      <c r="EA2" s="116"/>
      <c r="EB2" s="116"/>
      <c r="EC2" s="116"/>
      <c r="ED2" s="116"/>
      <c r="EE2" s="117"/>
      <c r="EF2" s="118" t="s">
        <v>74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75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35" t="s">
        <v>76</v>
      </c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 t="s">
        <v>77</v>
      </c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</row>
    <row r="3" spans="1:215" s="34" customFormat="1" ht="36" customHeight="1">
      <c r="A3" s="128"/>
      <c r="B3" s="112"/>
      <c r="C3" s="130"/>
      <c r="D3" s="132"/>
      <c r="E3" s="134"/>
      <c r="F3" s="121"/>
      <c r="G3" s="121"/>
      <c r="H3" s="123"/>
      <c r="I3" s="123"/>
      <c r="J3" s="123"/>
      <c r="K3" s="125"/>
      <c r="L3" s="137"/>
      <c r="M3" s="139"/>
      <c r="N3" s="141"/>
      <c r="O3" s="121"/>
      <c r="P3" s="137"/>
      <c r="Q3" s="143"/>
      <c r="R3" s="114"/>
      <c r="S3" s="35" t="s">
        <v>12</v>
      </c>
      <c r="T3" s="35" t="s">
        <v>13</v>
      </c>
      <c r="U3" s="35" t="s">
        <v>78</v>
      </c>
      <c r="V3" s="35" t="s">
        <v>79</v>
      </c>
      <c r="W3" s="35" t="s">
        <v>80</v>
      </c>
      <c r="X3" s="35" t="s">
        <v>81</v>
      </c>
      <c r="Y3" s="35" t="s">
        <v>82</v>
      </c>
      <c r="Z3" s="35" t="s">
        <v>83</v>
      </c>
      <c r="AA3" s="35" t="s">
        <v>84</v>
      </c>
      <c r="AB3" s="36" t="s">
        <v>85</v>
      </c>
      <c r="AC3" s="25" t="s">
        <v>86</v>
      </c>
      <c r="AD3" s="25" t="s">
        <v>87</v>
      </c>
      <c r="AE3" s="25" t="s">
        <v>88</v>
      </c>
      <c r="AF3" s="36" t="s">
        <v>89</v>
      </c>
      <c r="AG3" s="25" t="s">
        <v>90</v>
      </c>
      <c r="AH3" s="25" t="s">
        <v>91</v>
      </c>
      <c r="AI3" s="36" t="s">
        <v>92</v>
      </c>
      <c r="AJ3" s="36" t="s">
        <v>93</v>
      </c>
      <c r="AK3" s="36" t="s">
        <v>94</v>
      </c>
      <c r="AL3" s="26" t="s">
        <v>95</v>
      </c>
      <c r="AM3" s="25" t="s">
        <v>96</v>
      </c>
      <c r="AN3" s="25" t="s">
        <v>97</v>
      </c>
      <c r="AO3" s="25" t="s">
        <v>98</v>
      </c>
      <c r="AP3" s="36" t="s">
        <v>99</v>
      </c>
      <c r="AQ3" s="37" t="s">
        <v>100</v>
      </c>
      <c r="AR3" s="36" t="s">
        <v>101</v>
      </c>
      <c r="AS3" s="36" t="s">
        <v>102</v>
      </c>
      <c r="AT3" s="36" t="s">
        <v>103</v>
      </c>
      <c r="AU3" s="36" t="s">
        <v>104</v>
      </c>
      <c r="AV3" s="25" t="s">
        <v>105</v>
      </c>
      <c r="AW3" s="25" t="s">
        <v>106</v>
      </c>
      <c r="AX3" s="25" t="s">
        <v>107</v>
      </c>
      <c r="AY3" s="25" t="s">
        <v>108</v>
      </c>
      <c r="AZ3" s="25" t="s">
        <v>109</v>
      </c>
      <c r="BA3" s="25" t="s">
        <v>110</v>
      </c>
      <c r="BB3" s="27" t="s">
        <v>111</v>
      </c>
      <c r="BC3" s="38" t="s">
        <v>112</v>
      </c>
      <c r="BD3" s="38" t="s">
        <v>113</v>
      </c>
      <c r="BE3" s="38" t="s">
        <v>114</v>
      </c>
      <c r="BF3" s="38" t="s">
        <v>97</v>
      </c>
      <c r="BG3" s="38" t="s">
        <v>89</v>
      </c>
      <c r="BH3" s="38" t="s">
        <v>91</v>
      </c>
      <c r="BI3" s="38" t="s">
        <v>115</v>
      </c>
      <c r="BJ3" s="38" t="s">
        <v>93</v>
      </c>
      <c r="BK3" s="38" t="s">
        <v>116</v>
      </c>
      <c r="BL3" s="38" t="s">
        <v>117</v>
      </c>
      <c r="BM3" s="38" t="s">
        <v>90</v>
      </c>
      <c r="BN3" s="38" t="s">
        <v>118</v>
      </c>
      <c r="BO3" s="38" t="s">
        <v>119</v>
      </c>
      <c r="BP3" s="36" t="s">
        <v>120</v>
      </c>
      <c r="BQ3" s="25" t="s">
        <v>111</v>
      </c>
      <c r="BR3" s="25" t="s">
        <v>112</v>
      </c>
      <c r="BS3" s="25" t="s">
        <v>113</v>
      </c>
      <c r="BT3" s="36" t="s">
        <v>89</v>
      </c>
      <c r="BU3" s="25" t="s">
        <v>90</v>
      </c>
      <c r="BV3" s="25" t="s">
        <v>91</v>
      </c>
      <c r="BW3" s="36" t="s">
        <v>92</v>
      </c>
      <c r="BX3" s="36" t="s">
        <v>93</v>
      </c>
      <c r="BY3" s="36" t="s">
        <v>94</v>
      </c>
      <c r="BZ3" s="26" t="s">
        <v>95</v>
      </c>
      <c r="CA3" s="25" t="s">
        <v>96</v>
      </c>
      <c r="CB3" s="25" t="s">
        <v>97</v>
      </c>
      <c r="CC3" s="25" t="s">
        <v>98</v>
      </c>
      <c r="CD3" s="36" t="s">
        <v>99</v>
      </c>
      <c r="CE3" s="37" t="s">
        <v>100</v>
      </c>
      <c r="CF3" s="36" t="s">
        <v>101</v>
      </c>
      <c r="CG3" s="36" t="s">
        <v>102</v>
      </c>
      <c r="CH3" s="36" t="s">
        <v>103</v>
      </c>
      <c r="CI3" s="36" t="s">
        <v>104</v>
      </c>
      <c r="CJ3" s="25" t="s">
        <v>105</v>
      </c>
      <c r="CK3" s="25" t="s">
        <v>106</v>
      </c>
      <c r="CL3" s="25" t="s">
        <v>107</v>
      </c>
      <c r="CM3" s="25" t="s">
        <v>108</v>
      </c>
      <c r="CN3" s="25" t="s">
        <v>109</v>
      </c>
      <c r="CO3" s="25" t="s">
        <v>110</v>
      </c>
      <c r="CP3" s="27" t="s">
        <v>111</v>
      </c>
      <c r="CQ3" s="38" t="s">
        <v>112</v>
      </c>
      <c r="CR3" s="38" t="s">
        <v>113</v>
      </c>
      <c r="CS3" s="38" t="s">
        <v>114</v>
      </c>
      <c r="CT3" s="38" t="s">
        <v>97</v>
      </c>
      <c r="CU3" s="38" t="s">
        <v>89</v>
      </c>
      <c r="CV3" s="38" t="s">
        <v>91</v>
      </c>
      <c r="CW3" s="38" t="s">
        <v>115</v>
      </c>
      <c r="CX3" s="38" t="s">
        <v>93</v>
      </c>
      <c r="CY3" s="38" t="s">
        <v>116</v>
      </c>
      <c r="CZ3" s="38" t="s">
        <v>117</v>
      </c>
      <c r="DA3" s="38" t="s">
        <v>90</v>
      </c>
      <c r="DB3" s="38" t="s">
        <v>118</v>
      </c>
      <c r="DC3" s="38" t="s">
        <v>119</v>
      </c>
      <c r="DE3" s="128"/>
      <c r="DF3" s="112"/>
      <c r="DG3" s="130"/>
      <c r="DH3" s="132"/>
      <c r="DI3" s="121"/>
      <c r="DJ3" s="121"/>
      <c r="DK3" s="121"/>
      <c r="DL3" s="123"/>
      <c r="DM3" s="123"/>
      <c r="DN3" s="123"/>
      <c r="DO3" s="125"/>
      <c r="DP3" s="137"/>
      <c r="DQ3" s="139"/>
      <c r="DR3" s="141"/>
      <c r="DS3" s="121"/>
      <c r="DT3" s="137"/>
      <c r="DU3" s="143"/>
      <c r="DV3" s="114"/>
      <c r="DW3" s="35" t="s">
        <v>12</v>
      </c>
      <c r="DX3" s="35" t="s">
        <v>13</v>
      </c>
      <c r="DY3" s="35" t="s">
        <v>121</v>
      </c>
      <c r="DZ3" s="35" t="s">
        <v>79</v>
      </c>
      <c r="EA3" s="35" t="s">
        <v>80</v>
      </c>
      <c r="EB3" s="35" t="s">
        <v>81</v>
      </c>
      <c r="EC3" s="35" t="s">
        <v>122</v>
      </c>
      <c r="ED3" s="35" t="s">
        <v>123</v>
      </c>
      <c r="EE3" s="35" t="s">
        <v>124</v>
      </c>
      <c r="EF3" s="36" t="s">
        <v>120</v>
      </c>
      <c r="EG3" s="25" t="s">
        <v>111</v>
      </c>
      <c r="EH3" s="25" t="s">
        <v>112</v>
      </c>
      <c r="EI3" s="25" t="s">
        <v>113</v>
      </c>
      <c r="EJ3" s="36" t="s">
        <v>89</v>
      </c>
      <c r="EK3" s="25" t="s">
        <v>90</v>
      </c>
      <c r="EL3" s="25" t="s">
        <v>91</v>
      </c>
      <c r="EM3" s="36" t="s">
        <v>92</v>
      </c>
      <c r="EN3" s="36" t="s">
        <v>93</v>
      </c>
      <c r="EO3" s="36" t="s">
        <v>94</v>
      </c>
      <c r="EP3" s="26" t="s">
        <v>95</v>
      </c>
      <c r="EQ3" s="25" t="s">
        <v>96</v>
      </c>
      <c r="ER3" s="25" t="s">
        <v>97</v>
      </c>
      <c r="ES3" s="25" t="s">
        <v>98</v>
      </c>
      <c r="ET3" s="36" t="s">
        <v>99</v>
      </c>
      <c r="EU3" s="37" t="s">
        <v>100</v>
      </c>
      <c r="EV3" s="36" t="s">
        <v>101</v>
      </c>
      <c r="EW3" s="36" t="s">
        <v>102</v>
      </c>
      <c r="EX3" s="36" t="s">
        <v>103</v>
      </c>
      <c r="EY3" s="36" t="s">
        <v>104</v>
      </c>
      <c r="EZ3" s="25" t="s">
        <v>105</v>
      </c>
      <c r="FA3" s="25" t="s">
        <v>106</v>
      </c>
      <c r="FB3" s="25" t="s">
        <v>107</v>
      </c>
      <c r="FC3" s="25" t="s">
        <v>108</v>
      </c>
      <c r="FD3" s="25" t="s">
        <v>109</v>
      </c>
      <c r="FE3" s="25" t="s">
        <v>110</v>
      </c>
      <c r="FF3" s="27" t="s">
        <v>111</v>
      </c>
      <c r="FG3" s="38" t="s">
        <v>112</v>
      </c>
      <c r="FH3" s="38" t="s">
        <v>113</v>
      </c>
      <c r="FI3" s="38" t="s">
        <v>114</v>
      </c>
      <c r="FJ3" s="38" t="s">
        <v>97</v>
      </c>
      <c r="FK3" s="38" t="s">
        <v>89</v>
      </c>
      <c r="FL3" s="38" t="s">
        <v>91</v>
      </c>
      <c r="FM3" s="38" t="s">
        <v>115</v>
      </c>
      <c r="FN3" s="38" t="s">
        <v>93</v>
      </c>
      <c r="FO3" s="38" t="s">
        <v>116</v>
      </c>
      <c r="FP3" s="38" t="s">
        <v>117</v>
      </c>
      <c r="FQ3" s="38" t="s">
        <v>90</v>
      </c>
      <c r="FR3" s="38" t="s">
        <v>118</v>
      </c>
      <c r="FS3" s="38" t="s">
        <v>102</v>
      </c>
      <c r="FT3" s="36" t="s">
        <v>120</v>
      </c>
      <c r="FU3" s="25" t="s">
        <v>111</v>
      </c>
      <c r="FV3" s="25" t="s">
        <v>112</v>
      </c>
      <c r="FW3" s="25" t="s">
        <v>113</v>
      </c>
      <c r="FX3" s="36" t="s">
        <v>89</v>
      </c>
      <c r="FY3" s="25" t="s">
        <v>90</v>
      </c>
      <c r="FZ3" s="25" t="s">
        <v>91</v>
      </c>
      <c r="GA3" s="36" t="s">
        <v>92</v>
      </c>
      <c r="GB3" s="36" t="s">
        <v>93</v>
      </c>
      <c r="GC3" s="36" t="s">
        <v>94</v>
      </c>
      <c r="GD3" s="26" t="s">
        <v>95</v>
      </c>
      <c r="GE3" s="25" t="s">
        <v>96</v>
      </c>
      <c r="GF3" s="25" t="s">
        <v>97</v>
      </c>
      <c r="GG3" s="25" t="s">
        <v>98</v>
      </c>
      <c r="GH3" s="36" t="s">
        <v>99</v>
      </c>
      <c r="GI3" s="37" t="s">
        <v>100</v>
      </c>
      <c r="GJ3" s="36" t="s">
        <v>101</v>
      </c>
      <c r="GK3" s="36" t="s">
        <v>102</v>
      </c>
      <c r="GL3" s="36" t="s">
        <v>103</v>
      </c>
      <c r="GM3" s="36" t="s">
        <v>104</v>
      </c>
      <c r="GN3" s="25" t="s">
        <v>105</v>
      </c>
      <c r="GO3" s="25" t="s">
        <v>106</v>
      </c>
      <c r="GP3" s="25" t="s">
        <v>107</v>
      </c>
      <c r="GQ3" s="25" t="s">
        <v>108</v>
      </c>
      <c r="GR3" s="25" t="s">
        <v>109</v>
      </c>
      <c r="GS3" s="25" t="s">
        <v>110</v>
      </c>
      <c r="GT3" s="27" t="s">
        <v>111</v>
      </c>
      <c r="GU3" s="38" t="s">
        <v>112</v>
      </c>
      <c r="GV3" s="38" t="s">
        <v>113</v>
      </c>
      <c r="GW3" s="38" t="s">
        <v>114</v>
      </c>
      <c r="GX3" s="38" t="s">
        <v>97</v>
      </c>
      <c r="GY3" s="38" t="s">
        <v>89</v>
      </c>
      <c r="GZ3" s="38" t="s">
        <v>91</v>
      </c>
      <c r="HA3" s="38" t="s">
        <v>115</v>
      </c>
      <c r="HB3" s="38" t="s">
        <v>93</v>
      </c>
      <c r="HC3" s="38" t="s">
        <v>116</v>
      </c>
      <c r="HD3" s="38" t="s">
        <v>117</v>
      </c>
      <c r="HE3" s="38" t="s">
        <v>90</v>
      </c>
      <c r="HF3" s="38" t="s">
        <v>118</v>
      </c>
      <c r="HG3" s="38" t="s">
        <v>102</v>
      </c>
    </row>
    <row r="4" spans="1:215" s="34" customFormat="1" ht="16.5" hidden="1" customHeight="1">
      <c r="A4" s="62">
        <v>30501005</v>
      </c>
      <c r="B4" s="111" t="s">
        <v>125</v>
      </c>
      <c r="C4" s="77" t="s">
        <v>126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1" t="s">
        <v>125</v>
      </c>
      <c r="DG4" s="77" t="s">
        <v>126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2"/>
      <c r="C5" s="77" t="s">
        <v>127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2"/>
      <c r="DG5" s="77" t="s">
        <v>127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62">
        <v>30100012</v>
      </c>
      <c r="B6" s="101" t="s">
        <v>128</v>
      </c>
      <c r="C6" s="28" t="s">
        <v>129</v>
      </c>
      <c r="D6" s="5">
        <v>1080</v>
      </c>
      <c r="E6" s="22">
        <v>5.03</v>
      </c>
      <c r="F6" s="23">
        <f t="shared" si="0"/>
        <v>5432.4000000000005</v>
      </c>
      <c r="G6" s="23">
        <f>+'[2]5'!$L$25</f>
        <v>5823.06</v>
      </c>
      <c r="H6" s="23">
        <f t="shared" si="1"/>
        <v>7.5</v>
      </c>
      <c r="I6" s="23">
        <f t="shared" si="2"/>
        <v>26</v>
      </c>
      <c r="J6" s="23">
        <f t="shared" si="3"/>
        <v>5439.9000000000005</v>
      </c>
      <c r="K6" s="23">
        <f t="shared" si="4"/>
        <v>0.13787018143715876</v>
      </c>
      <c r="L6" s="23">
        <f t="shared" si="5"/>
        <v>0.44650063712206295</v>
      </c>
      <c r="M6" s="10">
        <v>0.3</v>
      </c>
      <c r="N6" s="23">
        <f t="shared" si="6"/>
        <v>16.319700000000001</v>
      </c>
      <c r="O6" s="23">
        <f t="shared" si="7"/>
        <v>-0.28437081855922175</v>
      </c>
      <c r="P6" s="23">
        <f t="shared" si="8"/>
        <v>0</v>
      </c>
      <c r="Q6" s="7">
        <v>0.05</v>
      </c>
      <c r="R6" s="6">
        <f t="shared" si="9"/>
        <v>0.27199500000000004</v>
      </c>
      <c r="S6" s="5"/>
      <c r="T6" s="5"/>
      <c r="U6" s="5"/>
      <c r="V6" s="5"/>
      <c r="W6" s="5"/>
      <c r="X6" s="5"/>
      <c r="Y6" s="5"/>
      <c r="Z6" s="5"/>
      <c r="AA6" s="5"/>
      <c r="AB6" s="4">
        <v>3.5</v>
      </c>
      <c r="AC6" s="4">
        <v>1.5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>
        <v>2.5</v>
      </c>
      <c r="AV6" s="4"/>
      <c r="AW6" s="4"/>
      <c r="AX6" s="4"/>
      <c r="AY6" s="4"/>
      <c r="AZ6" s="4"/>
      <c r="BA6" s="4"/>
      <c r="BB6" s="4">
        <v>9</v>
      </c>
      <c r="BC6" s="4"/>
      <c r="BD6" s="4">
        <v>9</v>
      </c>
      <c r="BE6" s="4"/>
      <c r="BF6" s="4"/>
      <c r="BG6" s="4"/>
      <c r="BH6" s="4"/>
      <c r="BI6" s="4"/>
      <c r="BJ6" s="4"/>
      <c r="BK6" s="4"/>
      <c r="BL6" s="4">
        <v>8</v>
      </c>
      <c r="BM6" s="4"/>
      <c r="BN6" s="4"/>
      <c r="BO6" s="4"/>
      <c r="BP6" s="4">
        <f t="shared" si="10"/>
        <v>6.4339418004007429E-2</v>
      </c>
      <c r="BQ6" s="4">
        <f t="shared" si="10"/>
        <v>1087.98</v>
      </c>
      <c r="BR6" s="4">
        <f t="shared" si="10"/>
        <v>0</v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>
        <f t="shared" si="11"/>
        <v>0</v>
      </c>
      <c r="CI6" s="4">
        <f t="shared" si="11"/>
        <v>166.66666666666669</v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>
        <f t="shared" si="12"/>
        <v>0</v>
      </c>
      <c r="DB6" s="4" t="str">
        <f t="shared" si="12"/>
        <v/>
      </c>
      <c r="DC6" s="4" t="str">
        <f t="shared" si="12"/>
        <v/>
      </c>
      <c r="DE6" s="68">
        <v>30100012</v>
      </c>
      <c r="DF6" s="101" t="s">
        <v>130</v>
      </c>
      <c r="DG6" s="28" t="s">
        <v>129</v>
      </c>
      <c r="DH6" s="5">
        <f t="shared" si="13"/>
        <v>1529</v>
      </c>
      <c r="DI6" s="24">
        <v>5.03</v>
      </c>
      <c r="DJ6" s="23">
        <f t="shared" si="14"/>
        <v>7690.8700000000008</v>
      </c>
      <c r="DK6" s="23">
        <f t="shared" si="15"/>
        <v>7973.92</v>
      </c>
      <c r="DL6" s="23">
        <f t="shared" si="16"/>
        <v>8</v>
      </c>
      <c r="DM6" s="23">
        <f t="shared" si="17"/>
        <v>29</v>
      </c>
      <c r="DN6" s="23">
        <f t="shared" si="18"/>
        <v>7698.8700000000008</v>
      </c>
      <c r="DO6" s="23">
        <f t="shared" si="19"/>
        <v>0.10391135322456412</v>
      </c>
      <c r="DP6" s="23">
        <f t="shared" si="20"/>
        <v>0.36368561510524311</v>
      </c>
      <c r="DQ6" s="10">
        <v>0.3</v>
      </c>
      <c r="DR6" s="23">
        <f t="shared" si="21"/>
        <v>23.096610000000002</v>
      </c>
      <c r="DS6" s="23">
        <f t="shared" si="22"/>
        <v>-0.16759696832980725</v>
      </c>
      <c r="DT6" s="23">
        <f t="shared" si="23"/>
        <v>0</v>
      </c>
      <c r="DU6" s="7">
        <v>0.05</v>
      </c>
      <c r="DV6" s="6">
        <f t="shared" si="24"/>
        <v>0.38494350000000011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3.5</v>
      </c>
      <c r="EG6" s="55">
        <f t="shared" si="28"/>
        <v>2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2.5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9</v>
      </c>
      <c r="FG6" s="55">
        <f t="shared" si="28"/>
        <v>0</v>
      </c>
      <c r="FH6" s="55">
        <f t="shared" si="28"/>
        <v>9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11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4.54612170357468E-2</v>
      </c>
      <c r="FU6" s="4">
        <f t="shared" si="29"/>
        <v>1924.7175000000002</v>
      </c>
      <c r="FV6" s="4">
        <f t="shared" si="29"/>
        <v>0</v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>
        <f t="shared" si="30"/>
        <v>0</v>
      </c>
      <c r="GM6" s="4">
        <f t="shared" si="30"/>
        <v>125</v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>
        <f t="shared" si="31"/>
        <v>0</v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2"/>
      <c r="C7" s="28" t="s">
        <v>131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2"/>
      <c r="DG7" s="28" t="s">
        <v>131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2"/>
      <c r="C8" s="28" t="s">
        <v>132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2"/>
      <c r="DG8" s="28" t="s">
        <v>132</v>
      </c>
      <c r="DH8" s="5">
        <f t="shared" si="13"/>
        <v>588</v>
      </c>
      <c r="DI8" s="24">
        <v>5.03</v>
      </c>
      <c r="DJ8" s="23">
        <f t="shared" si="14"/>
        <v>2957.6400000000003</v>
      </c>
      <c r="DK8" s="23">
        <f t="shared" si="15"/>
        <v>3252.5200000000004</v>
      </c>
      <c r="DL8" s="23">
        <f t="shared" si="16"/>
        <v>1</v>
      </c>
      <c r="DM8" s="23">
        <f t="shared" si="17"/>
        <v>6</v>
      </c>
      <c r="DN8" s="23">
        <f t="shared" si="18"/>
        <v>2958.6400000000003</v>
      </c>
      <c r="DO8" s="23">
        <f t="shared" si="19"/>
        <v>3.3799313197955809E-2</v>
      </c>
      <c r="DP8" s="23">
        <f t="shared" si="20"/>
        <v>0.18447234759509548</v>
      </c>
      <c r="DQ8" s="10">
        <v>0.3</v>
      </c>
      <c r="DR8" s="23">
        <f t="shared" si="21"/>
        <v>8.8759200000000007</v>
      </c>
      <c r="DS8" s="23">
        <f t="shared" si="22"/>
        <v>8.1728339206948691E-2</v>
      </c>
      <c r="DT8" s="23">
        <f t="shared" si="23"/>
        <v>0</v>
      </c>
      <c r="DU8" s="7">
        <v>0.05</v>
      </c>
      <c r="DV8" s="6">
        <f t="shared" si="24"/>
        <v>0.14793200000000001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1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3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3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>
        <f t="shared" si="29"/>
        <v>0</v>
      </c>
      <c r="FU8" s="4">
        <f t="shared" si="29"/>
        <v>2958.6400000000008</v>
      </c>
      <c r="FV8" s="4">
        <f t="shared" si="29"/>
        <v>0</v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2"/>
      <c r="C9" s="28" t="s">
        <v>133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2"/>
      <c r="DG9" s="28" t="s">
        <v>133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3"/>
      <c r="C10" s="28" t="s">
        <v>134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3"/>
      <c r="DG10" s="28" t="s">
        <v>134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1" t="s">
        <v>135</v>
      </c>
      <c r="C11" s="28" t="s">
        <v>136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1" t="s">
        <v>135</v>
      </c>
      <c r="DG11" s="28" t="s">
        <v>136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2"/>
      <c r="C12" s="28" t="s">
        <v>137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2"/>
      <c r="DG12" s="28" t="s">
        <v>137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3"/>
      <c r="C13" s="28" t="s">
        <v>138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3"/>
      <c r="DG13" s="28" t="s">
        <v>138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07" t="s">
        <v>139</v>
      </c>
      <c r="C14" s="28" t="s">
        <v>134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7" t="s">
        <v>139</v>
      </c>
      <c r="DG14" s="28" t="s">
        <v>134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7"/>
      <c r="C15" s="28" t="s">
        <v>140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7"/>
      <c r="DG15" s="28" t="s">
        <v>140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7"/>
      <c r="C16" s="28" t="s">
        <v>141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7"/>
      <c r="DG16" s="28" t="s">
        <v>141</v>
      </c>
      <c r="DH16" s="5">
        <f t="shared" si="13"/>
        <v>364</v>
      </c>
      <c r="DI16" s="24">
        <v>5.03</v>
      </c>
      <c r="DJ16" s="23">
        <f t="shared" si="14"/>
        <v>1830.92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1830.92</v>
      </c>
      <c r="DO16" s="23">
        <f t="shared" si="19"/>
        <v>0</v>
      </c>
      <c r="DP16" s="23" t="str">
        <f t="shared" si="20"/>
        <v/>
      </c>
      <c r="DQ16" s="10">
        <v>0.35</v>
      </c>
      <c r="DR16" s="23">
        <f t="shared" si="21"/>
        <v>6.40822</v>
      </c>
      <c r="DS16" s="23" t="str">
        <f t="shared" si="22"/>
        <v/>
      </c>
      <c r="DT16" s="23">
        <f t="shared" si="23"/>
        <v>0</v>
      </c>
      <c r="DU16" s="7">
        <v>0.3</v>
      </c>
      <c r="DV16" s="6">
        <f t="shared" si="24"/>
        <v>0.54927599999999999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>
        <f t="shared" si="29"/>
        <v>0</v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>
        <f t="shared" si="29"/>
        <v>0</v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>
        <f t="shared" si="29"/>
        <v>0</v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7"/>
      <c r="C17" s="28" t="s">
        <v>142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7"/>
      <c r="DG17" s="28" t="s">
        <v>142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01" t="s">
        <v>143</v>
      </c>
      <c r="C18" s="28" t="s">
        <v>142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1" t="s">
        <v>143</v>
      </c>
      <c r="DG18" s="28" t="s">
        <v>142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159.6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>
        <f t="shared" si="20"/>
        <v>0</v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2"/>
      <c r="C19" s="28" t="s">
        <v>144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2"/>
      <c r="DG19" s="28" t="s">
        <v>144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3"/>
      <c r="C20" s="28" t="s">
        <v>132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3"/>
      <c r="DG20" s="28" t="s">
        <v>132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01" t="s">
        <v>145</v>
      </c>
      <c r="C21" s="28" t="s">
        <v>146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01" t="s">
        <v>145</v>
      </c>
      <c r="DG21" s="28" t="s">
        <v>146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2"/>
      <c r="C22" s="28" t="s">
        <v>147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2"/>
      <c r="DG22" s="28" t="s">
        <v>147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2">
        <v>30100021</v>
      </c>
      <c r="B23" s="102"/>
      <c r="C23" s="28" t="s">
        <v>148</v>
      </c>
      <c r="D23" s="5">
        <v>707</v>
      </c>
      <c r="E23" s="22">
        <v>5.03</v>
      </c>
      <c r="F23" s="23">
        <f t="shared" si="0"/>
        <v>3556.21</v>
      </c>
      <c r="G23" s="23">
        <f>+'[2]5'!$L$48</f>
        <v>3690.7428571428572</v>
      </c>
      <c r="H23" s="23">
        <f t="shared" si="1"/>
        <v>5.5</v>
      </c>
      <c r="I23" s="23">
        <f t="shared" si="2"/>
        <v>0</v>
      </c>
      <c r="J23" s="23">
        <f t="shared" si="3"/>
        <v>3561.71</v>
      </c>
      <c r="K23" s="23">
        <f t="shared" si="4"/>
        <v>0.15442020827074635</v>
      </c>
      <c r="L23" s="23">
        <f t="shared" si="5"/>
        <v>0</v>
      </c>
      <c r="M23" s="10">
        <v>0.35</v>
      </c>
      <c r="N23" s="23">
        <f t="shared" si="6"/>
        <v>12.465984999999998</v>
      </c>
      <c r="O23" s="23">
        <f t="shared" si="7"/>
        <v>0.19557979172925363</v>
      </c>
      <c r="P23" s="23">
        <f t="shared" si="8"/>
        <v>0</v>
      </c>
      <c r="Q23" s="7">
        <v>0.2</v>
      </c>
      <c r="R23" s="6">
        <f t="shared" si="9"/>
        <v>0.71234200000000014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>
        <v>3.5</v>
      </c>
      <c r="AD23" s="4">
        <v>2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8"/>
        <v>0</v>
      </c>
      <c r="BQ23" s="4">
        <f t="shared" si="38"/>
        <v>2266.5427272727275</v>
      </c>
      <c r="BR23" s="4" t="str">
        <f t="shared" si="38"/>
        <v/>
      </c>
      <c r="BS23" s="4">
        <f t="shared" si="38"/>
        <v>0</v>
      </c>
      <c r="BT23" s="4">
        <f t="shared" si="38"/>
        <v>0</v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>
        <f t="shared" si="38"/>
        <v>0</v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>
        <f t="shared" si="36"/>
        <v>0</v>
      </c>
      <c r="CJ23" s="4">
        <f t="shared" si="36"/>
        <v>0</v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2"/>
      <c r="DG23" s="28" t="s">
        <v>148</v>
      </c>
      <c r="DH23" s="5">
        <f t="shared" si="13"/>
        <v>1319</v>
      </c>
      <c r="DI23" s="24">
        <v>5.03</v>
      </c>
      <c r="DJ23" s="23">
        <f t="shared" si="14"/>
        <v>6634.5700000000006</v>
      </c>
      <c r="DK23" s="23">
        <f t="shared" si="15"/>
        <v>6885.7142857142862</v>
      </c>
      <c r="DL23" s="23">
        <f t="shared" si="16"/>
        <v>7.5</v>
      </c>
      <c r="DM23" s="23">
        <f t="shared" si="17"/>
        <v>10</v>
      </c>
      <c r="DN23" s="23">
        <f t="shared" si="18"/>
        <v>6642.0700000000006</v>
      </c>
      <c r="DO23" s="23">
        <f t="shared" si="19"/>
        <v>0.1129166058171624</v>
      </c>
      <c r="DP23" s="23">
        <f t="shared" si="20"/>
        <v>0.14522821576763484</v>
      </c>
      <c r="DQ23" s="10">
        <v>0.35</v>
      </c>
      <c r="DR23" s="23">
        <f t="shared" si="21"/>
        <v>23.247245000000003</v>
      </c>
      <c r="DS23" s="23">
        <f t="shared" si="22"/>
        <v>9.1855178415202743E-2</v>
      </c>
      <c r="DT23" s="23">
        <f t="shared" si="23"/>
        <v>0</v>
      </c>
      <c r="DU23" s="7">
        <v>0.2</v>
      </c>
      <c r="DV23" s="6">
        <f t="shared" si="24"/>
        <v>1.3284140000000002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5.5</v>
      </c>
      <c r="EH23" s="55">
        <f t="shared" si="32"/>
        <v>2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10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>
        <f t="shared" si="40"/>
        <v>0</v>
      </c>
      <c r="FU23" s="4">
        <f t="shared" si="40"/>
        <v>4870.851333333334</v>
      </c>
      <c r="FV23" s="4">
        <f t="shared" si="40"/>
        <v>1377.1428571428573</v>
      </c>
      <c r="FW23" s="4">
        <f t="shared" si="40"/>
        <v>0</v>
      </c>
      <c r="FX23" s="4">
        <f t="shared" si="40"/>
        <v>0</v>
      </c>
      <c r="FY23" s="4">
        <f t="shared" si="40"/>
        <v>0</v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>
        <f t="shared" si="37"/>
        <v>0</v>
      </c>
      <c r="GN23" s="4">
        <f t="shared" si="37"/>
        <v>0</v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3"/>
      <c r="C24" s="28" t="s">
        <v>127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3"/>
      <c r="DG24" s="28" t="s">
        <v>127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customHeight="1">
      <c r="A25" s="62">
        <v>30100030</v>
      </c>
      <c r="B25" s="82" t="s">
        <v>149</v>
      </c>
      <c r="C25" s="28" t="s">
        <v>150</v>
      </c>
      <c r="D25" s="5">
        <f>300+303</f>
        <v>603</v>
      </c>
      <c r="E25" s="22">
        <v>5.03</v>
      </c>
      <c r="F25" s="23">
        <f t="shared" si="0"/>
        <v>3033.09</v>
      </c>
      <c r="G25" s="23">
        <f>+'[2]5'!$L$37</f>
        <v>2914.14</v>
      </c>
      <c r="H25" s="23">
        <f t="shared" si="1"/>
        <v>9.1999999999999993</v>
      </c>
      <c r="I25" s="23">
        <f t="shared" si="2"/>
        <v>0</v>
      </c>
      <c r="J25" s="23">
        <f t="shared" si="3"/>
        <v>3042.29</v>
      </c>
      <c r="K25" s="23">
        <f t="shared" si="4"/>
        <v>0.30240378136206608</v>
      </c>
      <c r="L25" s="23">
        <f t="shared" si="5"/>
        <v>0</v>
      </c>
      <c r="M25" s="10">
        <v>0.5</v>
      </c>
      <c r="N25" s="23">
        <f t="shared" si="6"/>
        <v>15.211449999999999</v>
      </c>
      <c r="O25" s="23">
        <f t="shared" si="7"/>
        <v>0.19759621863793392</v>
      </c>
      <c r="P25" s="23">
        <f t="shared" si="8"/>
        <v>0.32869976235007181</v>
      </c>
      <c r="Q25" s="7">
        <v>0.5</v>
      </c>
      <c r="R25" s="6">
        <f t="shared" si="9"/>
        <v>1.521145</v>
      </c>
      <c r="S25" s="5"/>
      <c r="T25" s="5"/>
      <c r="U25" s="5"/>
      <c r="V25" s="5"/>
      <c r="W25" s="5">
        <v>1</v>
      </c>
      <c r="X25" s="5"/>
      <c r="Y25" s="5"/>
      <c r="Z25" s="5"/>
      <c r="AA25" s="5"/>
      <c r="AB25" s="4">
        <f>2+0.5</f>
        <v>2.5</v>
      </c>
      <c r="AC25" s="4">
        <v>1.2</v>
      </c>
      <c r="AD25" s="4">
        <f>1.8+2.2</f>
        <v>4</v>
      </c>
      <c r="AE25" s="4"/>
      <c r="AF25" s="4">
        <v>1.5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38"/>
        <v>8.2174940587517953E-2</v>
      </c>
      <c r="BQ25" s="4">
        <f t="shared" si="38"/>
        <v>396.82043478260869</v>
      </c>
      <c r="BR25" s="4" t="str">
        <f t="shared" si="38"/>
        <v/>
      </c>
      <c r="BS25" s="4">
        <f t="shared" si="38"/>
        <v>0</v>
      </c>
      <c r="BT25" s="4">
        <f t="shared" si="38"/>
        <v>9.8609928705021552</v>
      </c>
      <c r="BU25" s="4">
        <f t="shared" si="38"/>
        <v>0</v>
      </c>
      <c r="BV25" s="4">
        <f t="shared" si="38"/>
        <v>0</v>
      </c>
      <c r="BW25" s="4">
        <f t="shared" si="38"/>
        <v>0</v>
      </c>
      <c r="BX25" s="4">
        <f t="shared" si="38"/>
        <v>0</v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>
        <f t="shared" si="38"/>
        <v>0</v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>
        <f t="shared" si="36"/>
        <v>0</v>
      </c>
      <c r="CI25" s="4">
        <f t="shared" si="36"/>
        <v>0</v>
      </c>
      <c r="CJ25" s="4">
        <f t="shared" si="36"/>
        <v>0</v>
      </c>
      <c r="CK25" s="4" t="str">
        <f t="shared" si="36"/>
        <v/>
      </c>
      <c r="CL25" s="4">
        <f t="shared" si="36"/>
        <v>0</v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149</v>
      </c>
      <c r="DG25" s="28" t="s">
        <v>150</v>
      </c>
      <c r="DH25" s="5">
        <f t="shared" si="13"/>
        <v>603</v>
      </c>
      <c r="DI25" s="24">
        <v>5.03</v>
      </c>
      <c r="DJ25" s="23">
        <f t="shared" si="14"/>
        <v>3033.09</v>
      </c>
      <c r="DK25" s="23">
        <f t="shared" si="15"/>
        <v>5714</v>
      </c>
      <c r="DL25" s="23">
        <f t="shared" si="16"/>
        <v>9.1999999999999993</v>
      </c>
      <c r="DM25" s="23">
        <f t="shared" si="17"/>
        <v>0</v>
      </c>
      <c r="DN25" s="23">
        <f t="shared" si="18"/>
        <v>3042.29</v>
      </c>
      <c r="DO25" s="23">
        <f t="shared" si="19"/>
        <v>0.30240378136206608</v>
      </c>
      <c r="DP25" s="23">
        <f t="shared" si="20"/>
        <v>0</v>
      </c>
      <c r="DQ25" s="10">
        <v>0.5</v>
      </c>
      <c r="DR25" s="23">
        <f t="shared" si="21"/>
        <v>15.211449999999999</v>
      </c>
      <c r="DS25" s="23">
        <f t="shared" si="22"/>
        <v>0.19759621863793392</v>
      </c>
      <c r="DT25" s="23">
        <f t="shared" si="23"/>
        <v>0.32869976235007181</v>
      </c>
      <c r="DU25" s="7">
        <v>0.5</v>
      </c>
      <c r="DV25" s="6">
        <f t="shared" si="24"/>
        <v>1.521145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1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2.5</v>
      </c>
      <c r="EG25" s="55">
        <f t="shared" si="35"/>
        <v>1.2</v>
      </c>
      <c r="EH25" s="55">
        <f t="shared" si="35"/>
        <v>4</v>
      </c>
      <c r="EI25" s="55">
        <f t="shared" si="35"/>
        <v>0</v>
      </c>
      <c r="EJ25" s="55">
        <f t="shared" si="35"/>
        <v>1.5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>
        <f t="shared" si="40"/>
        <v>8.2174940587517953E-2</v>
      </c>
      <c r="FU25" s="4">
        <f t="shared" si="40"/>
        <v>396.82043478260869</v>
      </c>
      <c r="FV25" s="4" t="str">
        <f t="shared" si="40"/>
        <v/>
      </c>
      <c r="FW25" s="4">
        <f t="shared" si="40"/>
        <v>0</v>
      </c>
      <c r="FX25" s="4">
        <f t="shared" si="40"/>
        <v>9.8609928705021552</v>
      </c>
      <c r="FY25" s="4">
        <f t="shared" si="40"/>
        <v>0</v>
      </c>
      <c r="FZ25" s="4">
        <f t="shared" si="40"/>
        <v>0</v>
      </c>
      <c r="GA25" s="4">
        <f t="shared" si="40"/>
        <v>0</v>
      </c>
      <c r="GB25" s="4">
        <f t="shared" si="40"/>
        <v>0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>
        <f t="shared" si="40"/>
        <v>0</v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>
        <f t="shared" si="37"/>
        <v>0</v>
      </c>
      <c r="GM25" s="4">
        <f t="shared" si="37"/>
        <v>0</v>
      </c>
      <c r="GN25" s="4">
        <f t="shared" si="37"/>
        <v>0</v>
      </c>
      <c r="GO25" s="4" t="str">
        <f t="shared" si="37"/>
        <v/>
      </c>
      <c r="GP25" s="4">
        <f t="shared" si="37"/>
        <v>0</v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07" t="s">
        <v>151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7" t="s">
        <v>151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07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7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8" t="s">
        <v>152</v>
      </c>
      <c r="C28" s="28" t="s">
        <v>153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8" t="s">
        <v>152</v>
      </c>
      <c r="DG28" s="28" t="s">
        <v>153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9"/>
      <c r="C29" s="28" t="s">
        <v>132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9"/>
      <c r="DG29" s="28" t="s">
        <v>132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9"/>
      <c r="C30" s="28" t="s">
        <v>144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9"/>
      <c r="DG30" s="28" t="s">
        <v>144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10"/>
      <c r="C31" s="28" t="s">
        <v>142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10"/>
      <c r="DG31" s="28" t="s">
        <v>142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01" t="s">
        <v>154</v>
      </c>
      <c r="C32" s="28" t="s">
        <v>133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01" t="s">
        <v>154</v>
      </c>
      <c r="DG32" s="28" t="s">
        <v>133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2"/>
      <c r="C33" s="28" t="s">
        <v>155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2"/>
      <c r="DG33" s="28" t="s">
        <v>155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2"/>
      <c r="C34" s="28" t="s">
        <v>144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2"/>
      <c r="DG34" s="28" t="s">
        <v>144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3"/>
      <c r="C35" s="28" t="s">
        <v>156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3"/>
      <c r="DG35" s="28" t="s">
        <v>156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01" t="s">
        <v>157</v>
      </c>
      <c r="C36" s="28" t="s">
        <v>158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01" t="s">
        <v>157</v>
      </c>
      <c r="DG36" s="28" t="s">
        <v>158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2"/>
      <c r="C37" s="28" t="s">
        <v>138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2"/>
      <c r="DG37" s="28" t="s">
        <v>138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2"/>
      <c r="C38" s="28" t="s">
        <v>159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2"/>
      <c r="DG38" s="28" t="s">
        <v>159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2"/>
      <c r="C39" s="28" t="s">
        <v>160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2"/>
      <c r="DG39" s="28" t="s">
        <v>160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3"/>
      <c r="C40" s="28" t="s">
        <v>161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3"/>
      <c r="DG40" s="28" t="s">
        <v>161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01" t="s">
        <v>162</v>
      </c>
      <c r="C41" s="28" t="s">
        <v>140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01" t="s">
        <v>162</v>
      </c>
      <c r="DG41" s="28" t="s">
        <v>140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290.42857142857144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>
        <f t="shared" si="20"/>
        <v>0</v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3"/>
      <c r="C42" s="28" t="s">
        <v>163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3"/>
      <c r="DG42" s="28" t="s">
        <v>163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164</v>
      </c>
      <c r="C43" s="28" t="s">
        <v>165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164</v>
      </c>
      <c r="DG43" s="28" t="s">
        <v>165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01" t="s">
        <v>166</v>
      </c>
      <c r="C44" s="28" t="s">
        <v>167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01" t="s">
        <v>166</v>
      </c>
      <c r="DG44" s="28" t="s">
        <v>167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2"/>
      <c r="C45" s="28" t="s">
        <v>142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2"/>
      <c r="DG45" s="28" t="s">
        <v>142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01" t="s">
        <v>168</v>
      </c>
      <c r="C46" s="28" t="s">
        <v>142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01" t="s">
        <v>168</v>
      </c>
      <c r="DG46" s="28" t="s">
        <v>142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3"/>
      <c r="C47" s="28" t="s">
        <v>140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3"/>
      <c r="DG47" s="28" t="s">
        <v>140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2" t="s">
        <v>169</v>
      </c>
      <c r="C48" s="28" t="s">
        <v>156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2" t="s">
        <v>169</v>
      </c>
      <c r="DG48" s="28" t="s">
        <v>156</v>
      </c>
      <c r="DH48" s="5">
        <f t="shared" si="13"/>
        <v>630</v>
      </c>
      <c r="DI48" s="24">
        <v>5.0599999999999996</v>
      </c>
      <c r="DJ48" s="23">
        <f t="shared" si="14"/>
        <v>3187.7999999999997</v>
      </c>
      <c r="DK48" s="23">
        <f t="shared" si="15"/>
        <v>3680.9966666666669</v>
      </c>
      <c r="DL48" s="23">
        <f t="shared" si="16"/>
        <v>12.3</v>
      </c>
      <c r="DM48" s="23">
        <f t="shared" si="17"/>
        <v>0</v>
      </c>
      <c r="DN48" s="23">
        <f t="shared" si="18"/>
        <v>3200.1</v>
      </c>
      <c r="DO48" s="23">
        <f t="shared" si="19"/>
        <v>0.38436298865660451</v>
      </c>
      <c r="DP48" s="23">
        <f t="shared" si="20"/>
        <v>0</v>
      </c>
      <c r="DQ48" s="10">
        <v>0.7</v>
      </c>
      <c r="DR48" s="23">
        <f t="shared" si="21"/>
        <v>22.400699999999997</v>
      </c>
      <c r="DS48" s="23">
        <f t="shared" si="22"/>
        <v>0.31563701134339545</v>
      </c>
      <c r="DT48" s="23">
        <f t="shared" si="23"/>
        <v>0</v>
      </c>
      <c r="DU48" s="7">
        <v>0.3</v>
      </c>
      <c r="DV48" s="6">
        <f t="shared" si="24"/>
        <v>0.96002999999999994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1.2</v>
      </c>
      <c r="EG48" s="55">
        <f t="shared" si="54"/>
        <v>8.9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2.2000000000000002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>
        <f t="shared" si="48"/>
        <v>3.7498828161619945E-2</v>
      </c>
      <c r="FU48" s="4">
        <f t="shared" si="48"/>
        <v>2315.5195121951219</v>
      </c>
      <c r="FV48" s="4" t="str">
        <f t="shared" si="48"/>
        <v/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 t="str">
        <f t="shared" si="48"/>
        <v/>
      </c>
      <c r="GA48" s="4">
        <f t="shared" si="48"/>
        <v>0</v>
      </c>
      <c r="GB48" s="4">
        <f t="shared" si="48"/>
        <v>229.15950543212196</v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>
        <f t="shared" si="46"/>
        <v>0</v>
      </c>
      <c r="GM48" s="4">
        <f t="shared" si="46"/>
        <v>0</v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>
        <f t="shared" si="46"/>
        <v>0</v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customHeight="1">
      <c r="A49" s="62">
        <v>30100002</v>
      </c>
      <c r="B49" s="103"/>
      <c r="C49" s="28" t="s">
        <v>170</v>
      </c>
      <c r="D49" s="5">
        <v>932</v>
      </c>
      <c r="E49" s="22">
        <v>5.0599999999999996</v>
      </c>
      <c r="F49" s="23">
        <f t="shared" si="0"/>
        <v>4715.92</v>
      </c>
      <c r="G49" s="23">
        <f>+'[2]5'!$L$115</f>
        <v>4785.2956666666669</v>
      </c>
      <c r="H49" s="23">
        <f t="shared" si="1"/>
        <v>13.8</v>
      </c>
      <c r="I49" s="23">
        <f t="shared" si="2"/>
        <v>0</v>
      </c>
      <c r="J49" s="23">
        <f t="shared" si="3"/>
        <v>4729.72</v>
      </c>
      <c r="K49" s="23">
        <f t="shared" si="4"/>
        <v>0.29177202878817349</v>
      </c>
      <c r="L49" s="23">
        <f t="shared" si="5"/>
        <v>0</v>
      </c>
      <c r="M49" s="10">
        <v>0.7</v>
      </c>
      <c r="N49" s="23">
        <f t="shared" si="6"/>
        <v>33.108040000000003</v>
      </c>
      <c r="O49" s="23">
        <f t="shared" si="7"/>
        <v>0.40822797121182647</v>
      </c>
      <c r="P49" s="23">
        <f t="shared" si="8"/>
        <v>0</v>
      </c>
      <c r="Q49" s="7">
        <v>0.3</v>
      </c>
      <c r="R49" s="6">
        <f t="shared" si="9"/>
        <v>1.4189159999999998</v>
      </c>
      <c r="S49" s="5"/>
      <c r="T49" s="5"/>
      <c r="U49" s="5"/>
      <c r="V49" s="5"/>
      <c r="W49" s="5"/>
      <c r="X49" s="5"/>
      <c r="Y49" s="5"/>
      <c r="Z49" s="5"/>
      <c r="AA49" s="5"/>
      <c r="AB49" s="4">
        <v>1.8</v>
      </c>
      <c r="AC49" s="4">
        <v>7.8</v>
      </c>
      <c r="AD49" s="4"/>
      <c r="AE49" s="4"/>
      <c r="AF49" s="4"/>
      <c r="AG49" s="4"/>
      <c r="AH49" s="4"/>
      <c r="AI49" s="4"/>
      <c r="AJ49" s="4">
        <v>4.2</v>
      </c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>
        <f t="shared" si="47"/>
        <v>3.8057221146283501E-2</v>
      </c>
      <c r="BQ49" s="4">
        <f t="shared" si="47"/>
        <v>2673.32</v>
      </c>
      <c r="BR49" s="4" t="str">
        <f t="shared" si="47"/>
        <v/>
      </c>
      <c r="BS49" s="4">
        <f t="shared" si="47"/>
        <v>0</v>
      </c>
      <c r="BT49" s="4">
        <f t="shared" si="47"/>
        <v>0</v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>
        <f t="shared" si="47"/>
        <v>296.00060891553841</v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>
        <f t="shared" si="45"/>
        <v>0</v>
      </c>
      <c r="CI49" s="4">
        <f t="shared" si="45"/>
        <v>0</v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>
        <f t="shared" si="45"/>
        <v>0</v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3"/>
      <c r="DG49" s="28" t="s">
        <v>170</v>
      </c>
      <c r="DH49" s="5">
        <f t="shared" si="13"/>
        <v>1124</v>
      </c>
      <c r="DI49" s="24">
        <v>5.0599999999999996</v>
      </c>
      <c r="DJ49" s="23">
        <f t="shared" si="14"/>
        <v>5687.44</v>
      </c>
      <c r="DK49" s="23">
        <f t="shared" si="15"/>
        <v>5521.4949999999999</v>
      </c>
      <c r="DL49" s="23">
        <f t="shared" si="16"/>
        <v>16.200000000000003</v>
      </c>
      <c r="DM49" s="23">
        <f t="shared" si="17"/>
        <v>0</v>
      </c>
      <c r="DN49" s="23">
        <f t="shared" si="18"/>
        <v>5703.6399999999994</v>
      </c>
      <c r="DO49" s="23">
        <f t="shared" si="19"/>
        <v>0.28402914629955617</v>
      </c>
      <c r="DP49" s="23">
        <f t="shared" si="20"/>
        <v>0</v>
      </c>
      <c r="DQ49" s="10">
        <v>0.7</v>
      </c>
      <c r="DR49" s="23">
        <f t="shared" si="21"/>
        <v>39.925479999999993</v>
      </c>
      <c r="DS49" s="23">
        <f t="shared" si="22"/>
        <v>0.41597085370044379</v>
      </c>
      <c r="DT49" s="23">
        <f t="shared" si="23"/>
        <v>0</v>
      </c>
      <c r="DU49" s="7">
        <v>0.3</v>
      </c>
      <c r="DV49" s="6">
        <f t="shared" si="24"/>
        <v>1.7110919999999998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1.8</v>
      </c>
      <c r="EG49" s="55">
        <f t="shared" si="54"/>
        <v>9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5.4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>
        <f t="shared" si="48"/>
        <v>3.1558794033284009E-2</v>
      </c>
      <c r="FU49" s="4">
        <f t="shared" si="48"/>
        <v>3168.6888888888875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315.58794033284016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>
        <f t="shared" si="46"/>
        <v>0</v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>
        <f t="shared" si="46"/>
        <v>0</v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2" t="s">
        <v>171</v>
      </c>
      <c r="C50" s="28" t="s">
        <v>172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2" t="s">
        <v>171</v>
      </c>
      <c r="DG50" s="28" t="s">
        <v>172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3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3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customHeight="1">
      <c r="A52" s="62">
        <v>30200006</v>
      </c>
      <c r="B52" s="101" t="s">
        <v>173</v>
      </c>
      <c r="C52" s="28" t="s">
        <v>174</v>
      </c>
      <c r="D52" s="5">
        <v>825</v>
      </c>
      <c r="E52" s="22">
        <v>5.05</v>
      </c>
      <c r="F52" s="23">
        <f t="shared" si="0"/>
        <v>4166.25</v>
      </c>
      <c r="G52" s="23">
        <f>+'[2]5'!$L$137</f>
        <v>4468.7333333333336</v>
      </c>
      <c r="H52" s="23">
        <f t="shared" si="1"/>
        <v>15.8</v>
      </c>
      <c r="I52" s="23">
        <f t="shared" si="2"/>
        <v>0</v>
      </c>
      <c r="J52" s="23">
        <f t="shared" si="3"/>
        <v>4182.05</v>
      </c>
      <c r="K52" s="23">
        <f t="shared" si="4"/>
        <v>0.37780514341052829</v>
      </c>
      <c r="L52" s="23">
        <f t="shared" si="5"/>
        <v>0</v>
      </c>
      <c r="M52" s="10">
        <v>1.2</v>
      </c>
      <c r="N52" s="23">
        <f t="shared" si="6"/>
        <v>50.184600000000003</v>
      </c>
      <c r="O52" s="23">
        <f t="shared" si="7"/>
        <v>0.82219485658947167</v>
      </c>
      <c r="P52" s="23">
        <f t="shared" si="8"/>
        <v>0.95646871749500839</v>
      </c>
      <c r="Q52" s="7">
        <v>1</v>
      </c>
      <c r="R52" s="6">
        <f t="shared" si="9"/>
        <v>4.1820500000000003</v>
      </c>
      <c r="S52" s="5">
        <v>2</v>
      </c>
      <c r="T52" s="5"/>
      <c r="U52" s="5"/>
      <c r="V52" s="5">
        <v>2</v>
      </c>
      <c r="W52" s="5"/>
      <c r="X52" s="5"/>
      <c r="Y52" s="5"/>
      <c r="Z52" s="5"/>
      <c r="AA52" s="5"/>
      <c r="AB52" s="4">
        <v>4.5</v>
      </c>
      <c r="AC52" s="4">
        <v>6.8</v>
      </c>
      <c r="AD52" s="4"/>
      <c r="AE52" s="4"/>
      <c r="AF52" s="4">
        <v>1.8</v>
      </c>
      <c r="AG52" s="4"/>
      <c r="AH52" s="4"/>
      <c r="AI52" s="4"/>
      <c r="AJ52" s="4"/>
      <c r="AK52" s="4"/>
      <c r="AL52" s="4"/>
      <c r="AM52" s="4">
        <v>2.7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7"/>
        <v>0.10760273071818843</v>
      </c>
      <c r="BQ52" s="4">
        <f t="shared" si="47"/>
        <v>1799.8696202531646</v>
      </c>
      <c r="BR52" s="4" t="str">
        <f t="shared" si="47"/>
        <v/>
      </c>
      <c r="BS52" s="4">
        <f t="shared" si="47"/>
        <v>0</v>
      </c>
      <c r="BT52" s="4">
        <f t="shared" ref="BS52:CH115" si="58">IF(ISERROR(AF52/N52*100),"",(AF52/N52*100))</f>
        <v>3.5867576906062815</v>
      </c>
      <c r="BU52" s="4">
        <f t="shared" si="58"/>
        <v>0</v>
      </c>
      <c r="BV52" s="4">
        <f t="shared" si="58"/>
        <v>0</v>
      </c>
      <c r="BW52" s="4">
        <f t="shared" si="58"/>
        <v>0</v>
      </c>
      <c r="BX52" s="4">
        <f t="shared" si="58"/>
        <v>0</v>
      </c>
      <c r="BY52" s="4">
        <f t="shared" si="58"/>
        <v>0</v>
      </c>
      <c r="BZ52" s="4" t="str">
        <f t="shared" si="58"/>
        <v/>
      </c>
      <c r="CA52" s="4" t="str">
        <f t="shared" si="58"/>
        <v/>
      </c>
      <c r="CB52" s="4">
        <f t="shared" si="58"/>
        <v>0</v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>
        <f t="shared" si="58"/>
        <v>0</v>
      </c>
      <c r="CI52" s="4">
        <f t="shared" si="45"/>
        <v>0</v>
      </c>
      <c r="CJ52" s="4" t="str">
        <f t="shared" si="45"/>
        <v/>
      </c>
      <c r="CK52" s="4" t="str">
        <f t="shared" si="45"/>
        <v/>
      </c>
      <c r="CL52" s="4">
        <f t="shared" si="45"/>
        <v>0</v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>
        <f t="shared" si="45"/>
        <v>0</v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1" t="s">
        <v>173</v>
      </c>
      <c r="DG52" s="28" t="s">
        <v>174</v>
      </c>
      <c r="DH52" s="5">
        <f t="shared" si="13"/>
        <v>1593</v>
      </c>
      <c r="DI52" s="24">
        <v>5.05</v>
      </c>
      <c r="DJ52" s="23">
        <f t="shared" si="14"/>
        <v>8044.65</v>
      </c>
      <c r="DK52" s="23">
        <f t="shared" si="15"/>
        <v>8582.5966666666682</v>
      </c>
      <c r="DL52" s="23">
        <f t="shared" si="16"/>
        <v>49.3</v>
      </c>
      <c r="DM52" s="23">
        <f t="shared" si="17"/>
        <v>0</v>
      </c>
      <c r="DN52" s="23">
        <f t="shared" si="18"/>
        <v>8093.95</v>
      </c>
      <c r="DO52" s="23">
        <f t="shared" si="19"/>
        <v>0.6090969180684338</v>
      </c>
      <c r="DP52" s="23">
        <f t="shared" si="20"/>
        <v>0</v>
      </c>
      <c r="DQ52" s="10">
        <v>1.2</v>
      </c>
      <c r="DR52" s="23">
        <f t="shared" si="21"/>
        <v>97.127399999999994</v>
      </c>
      <c r="DS52" s="23">
        <f t="shared" si="22"/>
        <v>0.59090308193156615</v>
      </c>
      <c r="DT52" s="23">
        <f t="shared" si="23"/>
        <v>1.1119416354190477</v>
      </c>
      <c r="DU52" s="7">
        <v>1</v>
      </c>
      <c r="DV52" s="6">
        <f t="shared" si="24"/>
        <v>8.0939499999999995</v>
      </c>
      <c r="DW52" s="5">
        <f t="shared" si="56"/>
        <v>5</v>
      </c>
      <c r="DX52" s="5">
        <f t="shared" si="56"/>
        <v>1</v>
      </c>
      <c r="DY52" s="5">
        <f t="shared" si="56"/>
        <v>0</v>
      </c>
      <c r="DZ52" s="5">
        <f t="shared" si="56"/>
        <v>3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11.7</v>
      </c>
      <c r="EG52" s="55">
        <f t="shared" si="54"/>
        <v>24.8</v>
      </c>
      <c r="EH52" s="55">
        <f t="shared" si="54"/>
        <v>0</v>
      </c>
      <c r="EI52" s="55">
        <f t="shared" si="54"/>
        <v>0</v>
      </c>
      <c r="EJ52" s="55">
        <f t="shared" si="54"/>
        <v>5.8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7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>
        <f t="shared" si="48"/>
        <v>0.14455241260447618</v>
      </c>
      <c r="FU52" s="4">
        <f t="shared" si="48"/>
        <v>4071.601622718053</v>
      </c>
      <c r="FV52" s="4" t="str">
        <f t="shared" si="48"/>
        <v/>
      </c>
      <c r="FW52" s="4">
        <f t="shared" si="48"/>
        <v>0</v>
      </c>
      <c r="FX52" s="4">
        <f t="shared" ref="FW52:GL115" si="59">IF(ISERROR(EJ52/DR52*100),"",(EJ52/DR52*100))</f>
        <v>5.9715384124356259</v>
      </c>
      <c r="FY52" s="4">
        <f t="shared" si="59"/>
        <v>0</v>
      </c>
      <c r="FZ52" s="4">
        <f t="shared" si="59"/>
        <v>0</v>
      </c>
      <c r="GA52" s="4">
        <f t="shared" si="59"/>
        <v>0</v>
      </c>
      <c r="GB52" s="4">
        <f t="shared" si="59"/>
        <v>0</v>
      </c>
      <c r="GC52" s="4">
        <f t="shared" si="59"/>
        <v>0</v>
      </c>
      <c r="GD52" s="4">
        <f t="shared" si="59"/>
        <v>0</v>
      </c>
      <c r="GE52" s="4" t="str">
        <f t="shared" si="59"/>
        <v/>
      </c>
      <c r="GF52" s="4">
        <f t="shared" si="59"/>
        <v>0</v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>
        <f t="shared" si="59"/>
        <v>0</v>
      </c>
      <c r="GM52" s="4">
        <f t="shared" si="46"/>
        <v>0</v>
      </c>
      <c r="GN52" s="4" t="str">
        <f t="shared" si="46"/>
        <v/>
      </c>
      <c r="GO52" s="4" t="str">
        <f t="shared" si="46"/>
        <v/>
      </c>
      <c r="GP52" s="4">
        <f t="shared" si="46"/>
        <v>0</v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>
        <f t="shared" si="46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3"/>
      <c r="C53" s="28" t="s">
        <v>167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3"/>
      <c r="DG53" s="28" t="s">
        <v>167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1" t="s">
        <v>175</v>
      </c>
      <c r="C54" s="28" t="s">
        <v>176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1" t="s">
        <v>175</v>
      </c>
      <c r="DG54" s="28" t="s">
        <v>176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3"/>
      <c r="C55" s="28" t="s">
        <v>177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3"/>
      <c r="DG55" s="28" t="s">
        <v>177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2" t="s">
        <v>178</v>
      </c>
      <c r="C56" s="28" t="s">
        <v>174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178</v>
      </c>
      <c r="DG56" s="28" t="s">
        <v>174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1" t="s">
        <v>179</v>
      </c>
      <c r="C57" s="28" t="s">
        <v>167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1" t="s">
        <v>179</v>
      </c>
      <c r="DG57" s="28" t="s">
        <v>167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3"/>
      <c r="C58" s="28" t="s">
        <v>174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3"/>
      <c r="DG58" s="28" t="s">
        <v>174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1" t="s">
        <v>180</v>
      </c>
      <c r="C59" s="28" t="s">
        <v>167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1" t="s">
        <v>180</v>
      </c>
      <c r="DG59" s="28" t="s">
        <v>167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3"/>
      <c r="C60" s="28" t="s">
        <v>174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3"/>
      <c r="DG60" s="28" t="s">
        <v>174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1" t="s">
        <v>181</v>
      </c>
      <c r="C61" s="28" t="s">
        <v>140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1" t="s">
        <v>181</v>
      </c>
      <c r="DG61" s="28" t="s">
        <v>140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02"/>
      <c r="C62" s="28" t="s">
        <v>156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2"/>
      <c r="DG62" s="28" t="s">
        <v>156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2"/>
      <c r="C63" s="82" t="s">
        <v>132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2"/>
      <c r="DG63" s="82" t="s">
        <v>132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3"/>
      <c r="C64" s="82" t="s">
        <v>182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3"/>
      <c r="DG64" s="82" t="s">
        <v>182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01" t="s">
        <v>183</v>
      </c>
      <c r="C65" s="28" t="s">
        <v>172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1" t="s">
        <v>183</v>
      </c>
      <c r="DG65" s="28" t="s">
        <v>172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3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3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4" t="s">
        <v>184</v>
      </c>
      <c r="C67" s="28" t="s">
        <v>140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4" t="s">
        <v>184</v>
      </c>
      <c r="DG67" s="28" t="s">
        <v>140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5"/>
      <c r="C68" s="28" t="s">
        <v>159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5"/>
      <c r="DG68" s="28" t="s">
        <v>159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6"/>
      <c r="C69" s="28" t="s">
        <v>176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6"/>
      <c r="DG69" s="28" t="s">
        <v>176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01" t="s">
        <v>185</v>
      </c>
      <c r="C70" s="39" t="s">
        <v>132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1" t="s">
        <v>185</v>
      </c>
      <c r="DG70" s="39" t="s">
        <v>132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2"/>
      <c r="C71" s="39" t="s">
        <v>140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2"/>
      <c r="DG71" s="39" t="s">
        <v>140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2"/>
      <c r="C72" s="39" t="s">
        <v>186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2"/>
      <c r="DG72" s="39" t="s">
        <v>186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3"/>
      <c r="C73" s="39" t="s">
        <v>187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3"/>
      <c r="DG73" s="39" t="s">
        <v>187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1" t="s">
        <v>188</v>
      </c>
      <c r="C74" s="39" t="s">
        <v>132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1" t="s">
        <v>188</v>
      </c>
      <c r="DG74" s="39" t="s">
        <v>132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2"/>
      <c r="C75" s="39" t="s">
        <v>140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2"/>
      <c r="DG75" s="39" t="s">
        <v>140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2"/>
      <c r="C76" s="39" t="s">
        <v>186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2"/>
      <c r="DG76" s="39" t="s">
        <v>186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3"/>
      <c r="C77" s="39" t="s">
        <v>187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3"/>
      <c r="DG77" s="39" t="s">
        <v>187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189</v>
      </c>
      <c r="C78" s="39" t="s">
        <v>190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189</v>
      </c>
      <c r="DG78" s="39" t="s">
        <v>190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01" t="s">
        <v>191</v>
      </c>
      <c r="C79" s="82" t="s">
        <v>144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1" t="s">
        <v>191</v>
      </c>
      <c r="DG79" s="82" t="s">
        <v>144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3"/>
      <c r="C80" s="28" t="s">
        <v>172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3"/>
      <c r="DG80" s="28" t="s">
        <v>172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3629.12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>
        <f t="shared" si="85"/>
        <v>0</v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1" t="s">
        <v>192</v>
      </c>
      <c r="C81" s="28" t="s">
        <v>140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1" t="s">
        <v>192</v>
      </c>
      <c r="DG81" s="28" t="s">
        <v>140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02"/>
      <c r="C82" s="28" t="s">
        <v>132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2"/>
      <c r="DG82" s="28" t="s">
        <v>132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03"/>
      <c r="C83" s="28" t="s">
        <v>156</v>
      </c>
      <c r="D83" s="5"/>
      <c r="E83" s="22">
        <v>5.07</v>
      </c>
      <c r="F83" s="23">
        <f t="shared" si="67"/>
        <v>0</v>
      </c>
      <c r="G83" s="23">
        <f>+'[2]5'!$L$102</f>
        <v>3437.8599999999997</v>
      </c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3"/>
      <c r="DG83" s="28" t="s">
        <v>156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5591.6999999999989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>
        <f t="shared" si="85"/>
        <v>0</v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1" t="s">
        <v>193</v>
      </c>
      <c r="C84" s="28" t="s">
        <v>187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1" t="s">
        <v>193</v>
      </c>
      <c r="DG84" s="28" t="s">
        <v>187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2"/>
      <c r="C85" s="28" t="s">
        <v>140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2"/>
      <c r="DG85" s="28" t="s">
        <v>140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2"/>
      <c r="C86" s="28" t="s">
        <v>156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2"/>
      <c r="DG86" s="28" t="s">
        <v>156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3"/>
      <c r="C87" s="28" t="s">
        <v>132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3"/>
      <c r="DG87" s="28" t="s">
        <v>132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customHeight="1">
      <c r="A88" s="62">
        <v>30400018</v>
      </c>
      <c r="B88" s="101" t="s">
        <v>194</v>
      </c>
      <c r="C88" s="28" t="s">
        <v>187</v>
      </c>
      <c r="D88" s="5">
        <v>502</v>
      </c>
      <c r="E88" s="22">
        <v>5.05</v>
      </c>
      <c r="F88" s="23">
        <f t="shared" si="67"/>
        <v>2535.1</v>
      </c>
      <c r="G88" s="23">
        <f>+'[2]5'!$L$192</f>
        <v>2939.64</v>
      </c>
      <c r="H88" s="23">
        <f t="shared" si="92"/>
        <v>0</v>
      </c>
      <c r="I88" s="23">
        <f t="shared" si="93"/>
        <v>0</v>
      </c>
      <c r="J88" s="23">
        <f t="shared" si="70"/>
        <v>2535.1</v>
      </c>
      <c r="K88" s="23">
        <f t="shared" si="71"/>
        <v>0</v>
      </c>
      <c r="L88" s="23">
        <f t="shared" si="72"/>
        <v>0</v>
      </c>
      <c r="M88" s="10">
        <v>0.3</v>
      </c>
      <c r="N88" s="23">
        <f t="shared" si="73"/>
        <v>7.6052999999999997</v>
      </c>
      <c r="O88" s="23">
        <f t="shared" si="74"/>
        <v>0.3</v>
      </c>
      <c r="P88" s="23">
        <f t="shared" si="75"/>
        <v>0</v>
      </c>
      <c r="Q88" s="7">
        <v>0.1</v>
      </c>
      <c r="R88" s="6">
        <f t="shared" si="76"/>
        <v>0.25351000000000001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98"/>
        <v>0</v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>
        <f t="shared" si="98"/>
        <v>0</v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>
        <f t="shared" si="96"/>
        <v>0</v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1" t="s">
        <v>194</v>
      </c>
      <c r="DG88" s="28" t="s">
        <v>187</v>
      </c>
      <c r="DH88" s="5">
        <f t="shared" si="78"/>
        <v>1132</v>
      </c>
      <c r="DI88" s="24">
        <v>5.05</v>
      </c>
      <c r="DJ88" s="23">
        <f t="shared" si="79"/>
        <v>5716.5999999999995</v>
      </c>
      <c r="DK88" s="23">
        <f t="shared" si="80"/>
        <v>6619.8</v>
      </c>
      <c r="DL88" s="23">
        <f t="shared" si="81"/>
        <v>12</v>
      </c>
      <c r="DM88" s="23">
        <f t="shared" si="82"/>
        <v>0</v>
      </c>
      <c r="DN88" s="23">
        <f t="shared" si="83"/>
        <v>5728.5999999999995</v>
      </c>
      <c r="DO88" s="23">
        <f t="shared" si="84"/>
        <v>0.2094752644625214</v>
      </c>
      <c r="DP88" s="23">
        <f t="shared" si="85"/>
        <v>0</v>
      </c>
      <c r="DQ88" s="10">
        <v>0.3</v>
      </c>
      <c r="DR88" s="23">
        <f t="shared" si="86"/>
        <v>17.185799999999997</v>
      </c>
      <c r="DS88" s="23">
        <f t="shared" si="87"/>
        <v>9.0524735537478584E-2</v>
      </c>
      <c r="DT88" s="23">
        <f t="shared" si="88"/>
        <v>0</v>
      </c>
      <c r="DU88" s="7">
        <v>0.1</v>
      </c>
      <c r="DV88" s="6">
        <f t="shared" si="89"/>
        <v>0.57286000000000004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12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>
        <f t="shared" si="99"/>
        <v>0</v>
      </c>
      <c r="FU88" s="4">
        <f t="shared" si="99"/>
        <v>0</v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>
        <f t="shared" si="55"/>
        <v>0</v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2"/>
      <c r="C89" s="28" t="s">
        <v>140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2"/>
      <c r="DG89" s="28" t="s">
        <v>140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customHeight="1">
      <c r="A90" s="62">
        <v>30400020</v>
      </c>
      <c r="B90" s="102"/>
      <c r="C90" s="28" t="s">
        <v>156</v>
      </c>
      <c r="D90" s="5">
        <v>94</v>
      </c>
      <c r="E90" s="22">
        <v>5.05</v>
      </c>
      <c r="F90" s="23">
        <f t="shared" si="67"/>
        <v>474.7</v>
      </c>
      <c r="G90" s="23">
        <f>+'[2]5'!$L$194</f>
        <v>392.70000000000005</v>
      </c>
      <c r="H90" s="23">
        <f t="shared" si="92"/>
        <v>0</v>
      </c>
      <c r="I90" s="23">
        <f t="shared" si="93"/>
        <v>0</v>
      </c>
      <c r="J90" s="23">
        <f t="shared" si="70"/>
        <v>474.7</v>
      </c>
      <c r="K90" s="23">
        <f t="shared" si="71"/>
        <v>0</v>
      </c>
      <c r="L90" s="23">
        <f t="shared" si="72"/>
        <v>0</v>
      </c>
      <c r="M90" s="10">
        <v>0.3</v>
      </c>
      <c r="N90" s="23">
        <f t="shared" si="73"/>
        <v>1.4240999999999999</v>
      </c>
      <c r="O90" s="23">
        <f t="shared" si="74"/>
        <v>0.3</v>
      </c>
      <c r="P90" s="23">
        <f t="shared" si="75"/>
        <v>0</v>
      </c>
      <c r="Q90" s="7">
        <v>0.1</v>
      </c>
      <c r="R90" s="6">
        <f t="shared" si="76"/>
        <v>4.7469999999999998E-2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02"/>
      <c r="DG90" s="28" t="s">
        <v>156</v>
      </c>
      <c r="DH90" s="5">
        <f t="shared" si="78"/>
        <v>94</v>
      </c>
      <c r="DI90" s="24">
        <v>5.05</v>
      </c>
      <c r="DJ90" s="23">
        <f t="shared" si="79"/>
        <v>474.7</v>
      </c>
      <c r="DK90" s="23">
        <f t="shared" si="80"/>
        <v>392.70000000000005</v>
      </c>
      <c r="DL90" s="23">
        <f t="shared" si="81"/>
        <v>0</v>
      </c>
      <c r="DM90" s="23">
        <f t="shared" si="82"/>
        <v>0</v>
      </c>
      <c r="DN90" s="23">
        <f t="shared" si="83"/>
        <v>474.7</v>
      </c>
      <c r="DO90" s="23">
        <f t="shared" si="84"/>
        <v>0</v>
      </c>
      <c r="DP90" s="23">
        <f t="shared" si="85"/>
        <v>0</v>
      </c>
      <c r="DQ90" s="10">
        <v>0.3</v>
      </c>
      <c r="DR90" s="23">
        <f t="shared" si="86"/>
        <v>1.4240999999999999</v>
      </c>
      <c r="DS90" s="23">
        <f t="shared" si="87"/>
        <v>0.3</v>
      </c>
      <c r="DT90" s="23">
        <f t="shared" si="88"/>
        <v>0</v>
      </c>
      <c r="DU90" s="7">
        <v>0.1</v>
      </c>
      <c r="DV90" s="6">
        <f t="shared" si="89"/>
        <v>4.7469999999999998E-2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>
        <f t="shared" si="99"/>
        <v>0</v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03"/>
      <c r="C91" s="28" t="s">
        <v>132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03"/>
      <c r="DG91" s="28" t="s">
        <v>132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customHeight="1">
      <c r="A92" s="62">
        <v>30100029</v>
      </c>
      <c r="B92" s="101" t="s">
        <v>195</v>
      </c>
      <c r="C92" s="28" t="s">
        <v>172</v>
      </c>
      <c r="D92" s="5">
        <v>749</v>
      </c>
      <c r="E92" s="22">
        <v>5.08</v>
      </c>
      <c r="F92" s="23">
        <f t="shared" si="67"/>
        <v>3804.92</v>
      </c>
      <c r="G92" s="23">
        <f>+'[2]5'!$L$13</f>
        <v>3850</v>
      </c>
      <c r="H92" s="23">
        <f t="shared" si="92"/>
        <v>6.5</v>
      </c>
      <c r="I92" s="23">
        <f t="shared" si="93"/>
        <v>26</v>
      </c>
      <c r="J92" s="23">
        <f t="shared" si="70"/>
        <v>3811.42</v>
      </c>
      <c r="K92" s="23">
        <f t="shared" si="71"/>
        <v>0.17054011365842653</v>
      </c>
      <c r="L92" s="23">
        <f t="shared" si="72"/>
        <v>0.67532467532467533</v>
      </c>
      <c r="M92" s="10">
        <v>1</v>
      </c>
      <c r="N92" s="23">
        <f t="shared" si="73"/>
        <v>38.114200000000004</v>
      </c>
      <c r="O92" s="23">
        <f t="shared" si="74"/>
        <v>0.15413521101689809</v>
      </c>
      <c r="P92" s="23">
        <f t="shared" si="75"/>
        <v>0</v>
      </c>
      <c r="Q92" s="7">
        <v>0.1</v>
      </c>
      <c r="R92" s="6">
        <f t="shared" si="76"/>
        <v>0.38114200000000004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6.5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>
        <v>26</v>
      </c>
      <c r="BO92" s="4"/>
      <c r="BP92" s="4">
        <f t="shared" si="98"/>
        <v>0</v>
      </c>
      <c r="BQ92" s="4">
        <f t="shared" si="98"/>
        <v>0</v>
      </c>
      <c r="BR92" s="4">
        <f t="shared" si="98"/>
        <v>962.5</v>
      </c>
      <c r="BS92" s="4">
        <f t="shared" si="98"/>
        <v>0</v>
      </c>
      <c r="BT92" s="4">
        <f t="shared" si="98"/>
        <v>0</v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>
        <f t="shared" si="98"/>
        <v>0</v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>
        <f t="shared" si="77"/>
        <v>0</v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01" t="s">
        <v>195</v>
      </c>
      <c r="DG92" s="28" t="s">
        <v>172</v>
      </c>
      <c r="DH92" s="5">
        <f t="shared" si="78"/>
        <v>1090</v>
      </c>
      <c r="DI92" s="24">
        <v>5.08</v>
      </c>
      <c r="DJ92" s="23">
        <f t="shared" si="79"/>
        <v>5537.2</v>
      </c>
      <c r="DK92" s="23">
        <f t="shared" si="80"/>
        <v>5390</v>
      </c>
      <c r="DL92" s="23">
        <f t="shared" si="81"/>
        <v>11.5</v>
      </c>
      <c r="DM92" s="23">
        <f t="shared" si="82"/>
        <v>34</v>
      </c>
      <c r="DN92" s="23">
        <f t="shared" si="83"/>
        <v>5548.7</v>
      </c>
      <c r="DO92" s="23">
        <f t="shared" si="84"/>
        <v>0.20725575359994233</v>
      </c>
      <c r="DP92" s="23">
        <f t="shared" si="85"/>
        <v>0.63079777365491652</v>
      </c>
      <c r="DQ92" s="10">
        <v>1</v>
      </c>
      <c r="DR92" s="23">
        <f t="shared" si="86"/>
        <v>55.486999999999995</v>
      </c>
      <c r="DS92" s="23">
        <f t="shared" si="87"/>
        <v>0.16194647274514118</v>
      </c>
      <c r="DT92" s="23">
        <f t="shared" si="88"/>
        <v>0</v>
      </c>
      <c r="DU92" s="7">
        <v>0.1</v>
      </c>
      <c r="DV92" s="6">
        <f t="shared" si="89"/>
        <v>0.55486999999999997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11.5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8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26</v>
      </c>
      <c r="FS92" s="55">
        <f t="shared" si="49"/>
        <v>0</v>
      </c>
      <c r="FT92" s="4">
        <f t="shared" si="99"/>
        <v>0</v>
      </c>
      <c r="FU92" s="4">
        <f t="shared" si="99"/>
        <v>0</v>
      </c>
      <c r="FV92" s="4">
        <f t="shared" si="99"/>
        <v>1823.0882352941176</v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02"/>
      <c r="C93" s="28" t="s">
        <v>132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02"/>
      <c r="DG93" s="28" t="s">
        <v>132</v>
      </c>
      <c r="DH93" s="5">
        <f t="shared" si="78"/>
        <v>387</v>
      </c>
      <c r="DI93" s="24">
        <v>5.08</v>
      </c>
      <c r="DJ93" s="23">
        <f t="shared" si="79"/>
        <v>1965.96</v>
      </c>
      <c r="DK93" s="23">
        <f t="shared" si="80"/>
        <v>2310</v>
      </c>
      <c r="DL93" s="23">
        <f t="shared" si="81"/>
        <v>2</v>
      </c>
      <c r="DM93" s="23">
        <f t="shared" si="82"/>
        <v>8</v>
      </c>
      <c r="DN93" s="23">
        <f t="shared" si="83"/>
        <v>1967.96</v>
      </c>
      <c r="DO93" s="23">
        <f t="shared" si="84"/>
        <v>0.10162808187158276</v>
      </c>
      <c r="DP93" s="23">
        <f t="shared" si="85"/>
        <v>0.34632034632034631</v>
      </c>
      <c r="DQ93" s="10">
        <v>1</v>
      </c>
      <c r="DR93" s="23">
        <f t="shared" si="86"/>
        <v>19.679600000000001</v>
      </c>
      <c r="DS93" s="23">
        <f t="shared" si="87"/>
        <v>0.55205157180807096</v>
      </c>
      <c r="DT93" s="23">
        <f t="shared" si="88"/>
        <v>0</v>
      </c>
      <c r="DU93" s="7">
        <v>0.1</v>
      </c>
      <c r="DV93" s="6">
        <f t="shared" si="89"/>
        <v>0.19679600000000003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2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8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>
        <f t="shared" si="99"/>
        <v>0</v>
      </c>
      <c r="FU93" s="4">
        <f t="shared" si="99"/>
        <v>0</v>
      </c>
      <c r="FV93" s="4">
        <f t="shared" si="99"/>
        <v>577.5</v>
      </c>
      <c r="FW93" s="4">
        <f t="shared" si="99"/>
        <v>0</v>
      </c>
      <c r="FX93" s="4">
        <f t="shared" si="99"/>
        <v>0</v>
      </c>
      <c r="FY93" s="4">
        <f t="shared" si="99"/>
        <v>0</v>
      </c>
      <c r="FZ93" s="4" t="str">
        <f t="shared" si="99"/>
        <v/>
      </c>
      <c r="GA93" s="4">
        <f t="shared" si="99"/>
        <v>0</v>
      </c>
      <c r="GB93" s="4">
        <f t="shared" si="99"/>
        <v>0</v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>
        <f t="shared" si="91"/>
        <v>0</v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02"/>
      <c r="C94" s="28" t="s">
        <v>155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02"/>
      <c r="DG94" s="28" t="s">
        <v>155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02"/>
      <c r="C95" s="28" t="s">
        <v>160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02"/>
      <c r="DG95" s="28" t="s">
        <v>160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02"/>
      <c r="C96" s="28" t="s">
        <v>138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02"/>
      <c r="DG96" s="28" t="s">
        <v>138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02"/>
      <c r="C97" s="28" t="s">
        <v>196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02"/>
      <c r="DG97" s="28" t="s">
        <v>196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02"/>
      <c r="C98" s="28" t="s">
        <v>156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02"/>
      <c r="DG98" s="28" t="s">
        <v>156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03"/>
      <c r="C99" s="28" t="s">
        <v>140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03"/>
      <c r="DG99" s="28" t="s">
        <v>140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01" t="s">
        <v>197</v>
      </c>
      <c r="C100" s="30" t="s">
        <v>159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01" t="s">
        <v>197</v>
      </c>
      <c r="DG100" s="30" t="s">
        <v>159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02"/>
      <c r="C101" s="28" t="s">
        <v>156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02"/>
      <c r="DG101" s="28" t="s">
        <v>156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02"/>
      <c r="C102" s="30" t="s">
        <v>198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02"/>
      <c r="DG102" s="30" t="s">
        <v>198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03"/>
      <c r="C103" s="30" t="s">
        <v>138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03"/>
      <c r="DG103" s="30" t="s">
        <v>138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01" t="s">
        <v>199</v>
      </c>
      <c r="C104" s="30" t="s">
        <v>161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01" t="s">
        <v>199</v>
      </c>
      <c r="DG104" s="30" t="s">
        <v>161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02"/>
      <c r="C105" s="30" t="s">
        <v>200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02"/>
      <c r="DG105" s="30" t="s">
        <v>200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02"/>
      <c r="C106" s="30" t="s">
        <v>201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02"/>
      <c r="DG106" s="30" t="s">
        <v>201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03"/>
      <c r="C107" s="30" t="s">
        <v>202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03"/>
      <c r="DG107" s="30" t="s">
        <v>202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01" t="s">
        <v>203</v>
      </c>
      <c r="C108" s="30" t="s">
        <v>161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01" t="s">
        <v>203</v>
      </c>
      <c r="DG108" s="30" t="s">
        <v>161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02"/>
      <c r="C109" s="30" t="s">
        <v>200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02"/>
      <c r="DG109" s="30" t="s">
        <v>200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02"/>
      <c r="C110" s="30" t="s">
        <v>201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02"/>
      <c r="DG110" s="30" t="s">
        <v>201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03"/>
      <c r="C111" s="30" t="s">
        <v>202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03"/>
      <c r="DG111" s="30" t="s">
        <v>202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2">
        <v>30600009</v>
      </c>
      <c r="B112" s="101" t="s">
        <v>204</v>
      </c>
      <c r="C112" s="30" t="s">
        <v>205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01" t="s">
        <v>204</v>
      </c>
      <c r="DG112" s="30" t="s">
        <v>205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2">
        <v>30600010</v>
      </c>
      <c r="B113" s="103"/>
      <c r="C113" s="30" t="s">
        <v>177</v>
      </c>
      <c r="D113" s="5">
        <f>82+32</f>
        <v>114</v>
      </c>
      <c r="E113" s="22">
        <v>5.05</v>
      </c>
      <c r="F113" s="23">
        <f t="shared" si="67"/>
        <v>575.69999999999993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575.69999999999993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2.3027999999999995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5.7569999999999996E-2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03"/>
      <c r="DG113" s="30" t="s">
        <v>177</v>
      </c>
      <c r="DH113" s="5">
        <f t="shared" si="78"/>
        <v>228</v>
      </c>
      <c r="DI113" s="22">
        <v>5.05</v>
      </c>
      <c r="DJ113" s="23">
        <f t="shared" si="79"/>
        <v>1151.3999999999999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1151.3999999999999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4.605599999999999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0.11513999999999999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01" t="s">
        <v>206</v>
      </c>
      <c r="C114" s="30" t="s">
        <v>182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01" t="s">
        <v>206</v>
      </c>
      <c r="DG114" s="30" t="s">
        <v>182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02"/>
      <c r="C115" s="30" t="s">
        <v>146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02"/>
      <c r="DG115" s="30" t="s">
        <v>146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2">
        <v>30400028</v>
      </c>
      <c r="B116" s="103"/>
      <c r="C116" s="30" t="s">
        <v>207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03"/>
      <c r="DG116" s="30" t="s">
        <v>207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01" t="s">
        <v>208</v>
      </c>
      <c r="C117" s="30" t="s">
        <v>182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01" t="s">
        <v>208</v>
      </c>
      <c r="DG117" s="30" t="s">
        <v>182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customHeight="1">
      <c r="A118" s="62">
        <v>30400003</v>
      </c>
      <c r="B118" s="102"/>
      <c r="C118" s="30" t="s">
        <v>159</v>
      </c>
      <c r="D118" s="5">
        <f>229+201</f>
        <v>430</v>
      </c>
      <c r="E118" s="22">
        <v>5.03</v>
      </c>
      <c r="F118" s="23">
        <f t="shared" si="67"/>
        <v>2162.9</v>
      </c>
      <c r="G118" s="44">
        <f>+'[2]5'!$L$109</f>
        <v>2358</v>
      </c>
      <c r="H118" s="23">
        <f t="shared" si="92"/>
        <v>0</v>
      </c>
      <c r="I118" s="23">
        <f t="shared" si="93"/>
        <v>0</v>
      </c>
      <c r="J118" s="23">
        <f t="shared" si="70"/>
        <v>2162.9</v>
      </c>
      <c r="K118" s="23">
        <f t="shared" si="71"/>
        <v>0</v>
      </c>
      <c r="L118" s="23">
        <f t="shared" si="72"/>
        <v>0</v>
      </c>
      <c r="M118" s="3">
        <v>0.8</v>
      </c>
      <c r="N118" s="23">
        <f t="shared" si="73"/>
        <v>17.3032</v>
      </c>
      <c r="O118" s="23">
        <f t="shared" si="74"/>
        <v>0.8</v>
      </c>
      <c r="P118" s="23">
        <f t="shared" si="75"/>
        <v>0</v>
      </c>
      <c r="Q118" s="2">
        <v>0.1</v>
      </c>
      <c r="R118" s="6">
        <f t="shared" si="76"/>
        <v>0.21629000000000001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09"/>
        <v>0</v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>
        <f t="shared" si="109"/>
        <v>0</v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>
        <f t="shared" si="109"/>
        <v>0</v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02"/>
      <c r="DG118" s="30" t="s">
        <v>159</v>
      </c>
      <c r="DH118" s="5">
        <f t="shared" si="78"/>
        <v>860</v>
      </c>
      <c r="DI118" s="22">
        <v>5.03</v>
      </c>
      <c r="DJ118" s="23">
        <f t="shared" si="79"/>
        <v>4325.8</v>
      </c>
      <c r="DK118" s="23">
        <f t="shared" si="80"/>
        <v>2358</v>
      </c>
      <c r="DL118" s="23">
        <f t="shared" si="81"/>
        <v>0</v>
      </c>
      <c r="DM118" s="23">
        <f t="shared" si="82"/>
        <v>0</v>
      </c>
      <c r="DN118" s="23">
        <f t="shared" si="83"/>
        <v>4325.8</v>
      </c>
      <c r="DO118" s="23">
        <f t="shared" si="84"/>
        <v>0</v>
      </c>
      <c r="DP118" s="23">
        <f t="shared" si="85"/>
        <v>0</v>
      </c>
      <c r="DQ118" s="3">
        <v>0.8</v>
      </c>
      <c r="DR118" s="23">
        <f t="shared" si="86"/>
        <v>34.606400000000001</v>
      </c>
      <c r="DS118" s="23">
        <f t="shared" si="87"/>
        <v>0.8</v>
      </c>
      <c r="DT118" s="23">
        <f t="shared" si="88"/>
        <v>0</v>
      </c>
      <c r="DU118" s="2">
        <v>0.1</v>
      </c>
      <c r="DV118" s="6">
        <f t="shared" si="89"/>
        <v>0.43258000000000002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>
        <f t="shared" si="111"/>
        <v>0</v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03"/>
      <c r="C119" s="30" t="s">
        <v>207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03"/>
      <c r="DG119" s="30" t="s">
        <v>207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01" t="s">
        <v>209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01" t="s">
        <v>209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02"/>
      <c r="C121" s="30" t="s">
        <v>210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02"/>
      <c r="DG121" s="30" t="s">
        <v>210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03"/>
      <c r="C122" s="30" t="s">
        <v>137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03"/>
      <c r="DG122" s="30" t="s">
        <v>137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01" t="s">
        <v>211</v>
      </c>
      <c r="C123" s="30" t="s">
        <v>165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01" t="s">
        <v>211</v>
      </c>
      <c r="DG123" s="30" t="s">
        <v>165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02"/>
      <c r="C124" s="30" t="s">
        <v>138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02"/>
      <c r="DG124" s="30" t="s">
        <v>138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02"/>
      <c r="C125" s="30" t="s">
        <v>182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02"/>
      <c r="DG125" s="30" t="s">
        <v>182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03"/>
      <c r="C126" s="30" t="s">
        <v>212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03"/>
      <c r="DG126" s="30" t="s">
        <v>212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01" t="s">
        <v>213</v>
      </c>
      <c r="C127" s="30" t="s">
        <v>214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01" t="s">
        <v>213</v>
      </c>
      <c r="DG127" s="30" t="s">
        <v>214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02"/>
      <c r="C128" s="30" t="s">
        <v>215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02"/>
      <c r="DG128" s="30" t="s">
        <v>215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02"/>
      <c r="C129" s="30" t="s">
        <v>147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02"/>
      <c r="DG129" s="30" t="s">
        <v>147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03"/>
      <c r="C130" s="30" t="s">
        <v>212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03"/>
      <c r="DG130" s="30" t="s">
        <v>212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01" t="s">
        <v>216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01" t="s">
        <v>216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02"/>
      <c r="C132" s="30" t="s">
        <v>210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02"/>
      <c r="DG132" s="30" t="s">
        <v>210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03"/>
      <c r="C133" s="30" t="s">
        <v>137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03"/>
      <c r="DG133" s="30" t="s">
        <v>137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01" t="s">
        <v>217</v>
      </c>
      <c r="C134" s="30" t="s">
        <v>159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01" t="s">
        <v>217</v>
      </c>
      <c r="DG134" s="30" t="s">
        <v>159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03"/>
      <c r="C135" s="30" t="s">
        <v>138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03"/>
      <c r="DG135" s="30" t="s">
        <v>138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01" t="s">
        <v>218</v>
      </c>
      <c r="C136" s="30" t="s">
        <v>137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01" t="s">
        <v>218</v>
      </c>
      <c r="DG136" s="30" t="s">
        <v>137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02"/>
      <c r="C137" s="30" t="s">
        <v>126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02"/>
      <c r="DG137" s="30" t="s">
        <v>126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02"/>
      <c r="C138" s="30" t="s">
        <v>159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02"/>
      <c r="DG138" s="30" t="s">
        <v>159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03"/>
      <c r="C139" s="30" t="s">
        <v>219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03"/>
      <c r="DG139" s="30" t="s">
        <v>219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2">
        <v>30700017</v>
      </c>
      <c r="B140" s="31" t="s">
        <v>220</v>
      </c>
      <c r="C140" s="31" t="s">
        <v>221</v>
      </c>
      <c r="D140" s="5">
        <v>76</v>
      </c>
      <c r="E140" s="22">
        <v>4.8</v>
      </c>
      <c r="F140" s="23">
        <f t="shared" si="124"/>
        <v>364.8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364.8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0.72960000000000003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3.6480000000000005E-2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220</v>
      </c>
      <c r="DG140" s="31" t="s">
        <v>221</v>
      </c>
      <c r="DH140" s="5">
        <f t="shared" si="132"/>
        <v>152</v>
      </c>
      <c r="DI140" s="24">
        <v>4.8</v>
      </c>
      <c r="DJ140" s="23">
        <f t="shared" si="133"/>
        <v>729.6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729.6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1.4592000000000001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7.2960000000000011E-2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2">
        <v>30700016</v>
      </c>
      <c r="B141" s="31" t="s">
        <v>222</v>
      </c>
      <c r="C141" s="31" t="s">
        <v>223</v>
      </c>
      <c r="D141" s="5">
        <v>43</v>
      </c>
      <c r="E141" s="22">
        <v>7.69</v>
      </c>
      <c r="F141" s="23">
        <f t="shared" si="124"/>
        <v>330.67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330.67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0.66134000000000004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3.3066999999999999E-2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222</v>
      </c>
      <c r="DG141" s="31" t="s">
        <v>223</v>
      </c>
      <c r="DH141" s="5">
        <f t="shared" si="132"/>
        <v>86</v>
      </c>
      <c r="DI141" s="24">
        <v>7.69</v>
      </c>
      <c r="DJ141" s="23">
        <f t="shared" si="133"/>
        <v>661.34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661.34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1.3226800000000001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6.6133999999999998E-2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2">
        <v>30700014</v>
      </c>
      <c r="B142" s="31" t="s">
        <v>224</v>
      </c>
      <c r="C142" s="31" t="s">
        <v>225</v>
      </c>
      <c r="D142" s="5">
        <v>36</v>
      </c>
      <c r="E142" s="22">
        <v>6.4</v>
      </c>
      <c r="F142" s="23">
        <f t="shared" si="124"/>
        <v>230.4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230.4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0.46080000000000004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2.3040000000000001E-2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224</v>
      </c>
      <c r="DG142" s="31" t="s">
        <v>225</v>
      </c>
      <c r="DH142" s="5">
        <f t="shared" si="132"/>
        <v>72</v>
      </c>
      <c r="DI142" s="24">
        <v>6.4</v>
      </c>
      <c r="DJ142" s="23">
        <f t="shared" si="133"/>
        <v>460.8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460.8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0.92160000000000009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4.6080000000000003E-2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226</v>
      </c>
      <c r="C143" s="31" t="s">
        <v>227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226</v>
      </c>
      <c r="DG143" s="31" t="s">
        <v>227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228</v>
      </c>
      <c r="C144" s="31" t="s">
        <v>229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228</v>
      </c>
      <c r="DG144" s="31" t="s">
        <v>229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230</v>
      </c>
      <c r="C145" s="31" t="s">
        <v>229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230</v>
      </c>
      <c r="DG145" s="31" t="s">
        <v>229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231</v>
      </c>
      <c r="C146" s="31" t="s">
        <v>229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231</v>
      </c>
      <c r="DG146" s="31" t="s">
        <v>229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233</v>
      </c>
      <c r="C147" s="31" t="s">
        <v>235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233</v>
      </c>
      <c r="DG147" s="31" t="s">
        <v>235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237</v>
      </c>
      <c r="C148" s="31" t="s">
        <v>238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237</v>
      </c>
      <c r="DG148" s="31" t="s">
        <v>238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239</v>
      </c>
      <c r="C149" s="31" t="s">
        <v>238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239</v>
      </c>
      <c r="DG149" s="31" t="s">
        <v>238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81" t="s">
        <v>241</v>
      </c>
      <c r="C150" s="30" t="s">
        <v>243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81" t="s">
        <v>241</v>
      </c>
      <c r="DG150" s="30" t="s">
        <v>243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81" t="s">
        <v>245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81" t="s">
        <v>245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6191</v>
      </c>
      <c r="E152" s="44"/>
      <c r="F152" s="45">
        <f>SUM(F4:F151)</f>
        <v>31383.060000000005</v>
      </c>
      <c r="G152" s="45">
        <f t="shared" ref="G152:J152" si="155">SUM(G4:G151)</f>
        <v>34660.171857142857</v>
      </c>
      <c r="H152" s="45">
        <f t="shared" si="155"/>
        <v>58.3</v>
      </c>
      <c r="I152" s="45">
        <f t="shared" si="155"/>
        <v>52</v>
      </c>
      <c r="J152" s="45">
        <f t="shared" si="155"/>
        <v>31441.360000000001</v>
      </c>
      <c r="K152" s="45">
        <f>IF(ISERROR(H152/J152*100),"0",(H152/J152*100))</f>
        <v>0.18542454906530759</v>
      </c>
      <c r="L152" s="45">
        <f>IF(ISERROR(I152/G152*100),"0",(I152/G152*100))</f>
        <v>0.15002810780721418</v>
      </c>
      <c r="M152" s="46">
        <f>IF(ISERROR(N152/J152*100),"",(N152/J152*100))</f>
        <v>0.62303639219168649</v>
      </c>
      <c r="N152" s="45">
        <f>SUM(N4:N151)</f>
        <v>195.89111500000004</v>
      </c>
      <c r="O152" s="45">
        <f>IF(ISERROR(M152-K152-L152),"0",(M152-K152-L152))</f>
        <v>0.2875837353191647</v>
      </c>
      <c r="P152" s="45">
        <f>(S152+T152+U152+V152+W152+X152+Y152+Z152+AA152)/J152*1000</f>
        <v>0.15902619988448335</v>
      </c>
      <c r="Q152" s="47">
        <f>IF(ISERROR(R152/J152*1000),"",(R152/J152*1000))</f>
        <v>0.29117751267756875</v>
      </c>
      <c r="R152" s="45">
        <f>SUM(R4:R151)</f>
        <v>9.1550170000000026</v>
      </c>
      <c r="S152" s="45">
        <f t="shared" ref="S152:BO152" si="156">SUM(S4:S151)</f>
        <v>2</v>
      </c>
      <c r="T152" s="45">
        <f t="shared" si="156"/>
        <v>0</v>
      </c>
      <c r="U152" s="45">
        <f t="shared" si="156"/>
        <v>0</v>
      </c>
      <c r="V152" s="45">
        <f t="shared" si="156"/>
        <v>2</v>
      </c>
      <c r="W152" s="45">
        <f t="shared" si="156"/>
        <v>1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12.3</v>
      </c>
      <c r="AC152" s="45">
        <f t="shared" si="156"/>
        <v>20.8</v>
      </c>
      <c r="AD152" s="45">
        <f t="shared" si="156"/>
        <v>12.5</v>
      </c>
      <c r="AE152" s="45">
        <f t="shared" si="156"/>
        <v>0</v>
      </c>
      <c r="AF152" s="45">
        <f t="shared" si="156"/>
        <v>3.3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4.2</v>
      </c>
      <c r="AK152" s="45">
        <f t="shared" si="156"/>
        <v>0</v>
      </c>
      <c r="AL152" s="45">
        <f t="shared" si="156"/>
        <v>0</v>
      </c>
      <c r="AM152" s="45">
        <f t="shared" si="156"/>
        <v>2.7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2.5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9</v>
      </c>
      <c r="BC152" s="45">
        <f t="shared" si="156"/>
        <v>0</v>
      </c>
      <c r="BD152" s="45">
        <f t="shared" si="156"/>
        <v>9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8</v>
      </c>
      <c r="BM152" s="45">
        <f t="shared" si="156"/>
        <v>0</v>
      </c>
      <c r="BN152" s="45">
        <f t="shared" si="156"/>
        <v>26</v>
      </c>
      <c r="BO152" s="45">
        <f t="shared" si="156"/>
        <v>0</v>
      </c>
      <c r="BP152" s="48">
        <f>IF(ISERROR(AB152/$J$152*100),"",(AB152/$J$152*100))</f>
        <v>3.9120445171582911E-2</v>
      </c>
      <c r="BQ152" s="48">
        <f t="shared" ref="BQ152:CO152" si="157">IF(ISERROR(AC152/$J$152*100),"",(AC152/$J$152*100))</f>
        <v>6.6154899151945085E-2</v>
      </c>
      <c r="BR152" s="48">
        <f t="shared" si="157"/>
        <v>3.9756549971120839E-2</v>
      </c>
      <c r="BS152" s="48">
        <f t="shared" si="157"/>
        <v>0</v>
      </c>
      <c r="BT152" s="48">
        <f t="shared" si="157"/>
        <v>1.0495729192375902E-2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1.3358200790296603E-2</v>
      </c>
      <c r="BY152" s="48">
        <f t="shared" si="157"/>
        <v>0</v>
      </c>
      <c r="BZ152" s="48">
        <f t="shared" si="157"/>
        <v>0</v>
      </c>
      <c r="CA152" s="48">
        <f t="shared" si="157"/>
        <v>8.5874147937621027E-3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7.9513099942241684E-3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2.5966403274325534E-2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2.5966403274325534E-2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2.3081247354956029E-2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7.5014053903607089E-2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11851</v>
      </c>
      <c r="DI152" s="41"/>
      <c r="DJ152" s="41">
        <f>SUM(DJ4:DJ151)</f>
        <v>60090.38</v>
      </c>
      <c r="DK152" s="41">
        <f>SUM(DK4:DK151)</f>
        <v>68352.591190476203</v>
      </c>
      <c r="DL152" s="41">
        <f t="shared" ref="DL152:DN152" si="172">SUM(DL4:DL151)</f>
        <v>129</v>
      </c>
      <c r="DM152" s="41">
        <f t="shared" si="172"/>
        <v>87</v>
      </c>
      <c r="DN152" s="41">
        <f t="shared" si="172"/>
        <v>60219.38</v>
      </c>
      <c r="DO152" s="41">
        <f>IF(ISERROR(DL152/DN152*100),"",(DL152/DN152*100))</f>
        <v>0.21421675214856081</v>
      </c>
      <c r="DP152" s="41">
        <f>IF(ISERROR(DM152/DK152*100),"",(DM152/DK152*100))</f>
        <v>0.12728120248954367</v>
      </c>
      <c r="DQ152" s="42">
        <f>IF(ISERROR(DR152/DN152*100),"",(DR152/DN152*100))</f>
        <v>0.61937702613344747</v>
      </c>
      <c r="DR152" s="41">
        <f>SUM(DR4:DR151)</f>
        <v>372.985005</v>
      </c>
      <c r="DS152" s="41">
        <f>IF(ISERROR(DQ152-DO152-DP152),"",(DQ152-DO152-DP152))</f>
        <v>0.27787907149534297</v>
      </c>
      <c r="DT152" s="41">
        <f t="shared" si="142"/>
        <v>0.16605949778958201</v>
      </c>
      <c r="DU152" s="43">
        <f>IF(ISERROR(DV152/DN152*1000),"",(DV152/DN152*1000))</f>
        <v>0.27900772973750315</v>
      </c>
      <c r="DV152" s="41">
        <f>SUM(DV4:DV151)</f>
        <v>16.801672500000002</v>
      </c>
      <c r="DW152" s="41">
        <f>SUM(DW4:DW151)</f>
        <v>5</v>
      </c>
      <c r="DX152" s="41">
        <f t="shared" ref="DX152:FS152" si="173">SUM(DX4:DX151)</f>
        <v>1</v>
      </c>
      <c r="DY152" s="41">
        <f t="shared" si="173"/>
        <v>0</v>
      </c>
      <c r="DZ152" s="41">
        <f t="shared" si="173"/>
        <v>3</v>
      </c>
      <c r="EA152" s="41">
        <f t="shared" si="173"/>
        <v>1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20.7</v>
      </c>
      <c r="EG152" s="41">
        <f t="shared" si="173"/>
        <v>52.400000000000006</v>
      </c>
      <c r="EH152" s="41">
        <f t="shared" si="173"/>
        <v>19.5</v>
      </c>
      <c r="EI152" s="41">
        <f t="shared" si="173"/>
        <v>0</v>
      </c>
      <c r="EJ152" s="41">
        <f t="shared" si="173"/>
        <v>7.3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7.6000000000000005</v>
      </c>
      <c r="EO152" s="41">
        <f t="shared" si="173"/>
        <v>0</v>
      </c>
      <c r="EP152" s="41">
        <f t="shared" si="173"/>
        <v>0</v>
      </c>
      <c r="EQ152" s="41">
        <f t="shared" si="173"/>
        <v>7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12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2.5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19</v>
      </c>
      <c r="FG152" s="41">
        <f t="shared" si="173"/>
        <v>0</v>
      </c>
      <c r="FH152" s="41">
        <f t="shared" si="173"/>
        <v>25</v>
      </c>
      <c r="FI152" s="41">
        <f t="shared" si="173"/>
        <v>0</v>
      </c>
      <c r="FJ152" s="41">
        <f t="shared" si="173"/>
        <v>3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14</v>
      </c>
      <c r="FQ152" s="41">
        <f t="shared" si="173"/>
        <v>0</v>
      </c>
      <c r="FR152" s="41">
        <f t="shared" si="173"/>
        <v>26</v>
      </c>
      <c r="FS152" s="41">
        <f t="shared" si="173"/>
        <v>0</v>
      </c>
      <c r="FT152" s="46">
        <f t="shared" si="153"/>
        <v>3.4374316042443481E-2</v>
      </c>
      <c r="FU152" s="46">
        <f t="shared" si="153"/>
        <v>24461.205519379848</v>
      </c>
      <c r="FV152" s="46">
        <f t="shared" si="153"/>
        <v>15320.408370279149</v>
      </c>
      <c r="FW152" s="46">
        <f t="shared" si="153"/>
        <v>0</v>
      </c>
      <c r="FX152" s="46">
        <f t="shared" si="153"/>
        <v>1.9571832385057946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45.233592072455878</v>
      </c>
      <c r="GC152" s="46">
        <f t="shared" si="153"/>
        <v>0</v>
      </c>
      <c r="GD152" s="46">
        <f t="shared" si="153"/>
        <v>0</v>
      </c>
      <c r="GE152" s="46" t="str">
        <f t="shared" si="153"/>
        <v/>
      </c>
      <c r="GF152" s="46">
        <f t="shared" si="153"/>
        <v>0</v>
      </c>
      <c r="GG152" s="46">
        <f t="shared" si="151"/>
        <v>0</v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4.7709923664122131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250</v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>
        <f t="shared" si="106"/>
        <v>0</v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6" t="s">
        <v>246</v>
      </c>
      <c r="B156" s="126"/>
      <c r="C156" s="126"/>
      <c r="D156" s="126"/>
      <c r="BN156" t="s">
        <v>247</v>
      </c>
      <c r="DW156" s="35" t="s">
        <v>12</v>
      </c>
      <c r="DX156" s="74">
        <f>+DW152</f>
        <v>5</v>
      </c>
      <c r="DY156" s="57">
        <f>+DX156/DW153</f>
        <v>0.5</v>
      </c>
    </row>
    <row r="157" spans="1:215" s="34" customFormat="1" ht="26.25" customHeight="1">
      <c r="A157" s="127" t="s">
        <v>248</v>
      </c>
      <c r="B157" s="111" t="s">
        <v>0</v>
      </c>
      <c r="C157" s="129" t="s">
        <v>1</v>
      </c>
      <c r="D157" s="131" t="s">
        <v>2</v>
      </c>
      <c r="E157" s="133" t="s">
        <v>3</v>
      </c>
      <c r="F157" s="120" t="s">
        <v>249</v>
      </c>
      <c r="G157" s="120" t="s">
        <v>250</v>
      </c>
      <c r="H157" s="122" t="s">
        <v>251</v>
      </c>
      <c r="I157" s="122" t="s">
        <v>252</v>
      </c>
      <c r="J157" s="122" t="s">
        <v>4</v>
      </c>
      <c r="K157" s="124" t="s">
        <v>253</v>
      </c>
      <c r="L157" s="136" t="s">
        <v>254</v>
      </c>
      <c r="M157" s="138" t="s">
        <v>5</v>
      </c>
      <c r="N157" s="140" t="s">
        <v>6</v>
      </c>
      <c r="O157" s="120" t="s">
        <v>7</v>
      </c>
      <c r="P157" s="136" t="s">
        <v>10</v>
      </c>
      <c r="Q157" s="142" t="s">
        <v>9</v>
      </c>
      <c r="R157" s="113" t="s">
        <v>8</v>
      </c>
      <c r="S157" s="115" t="s">
        <v>11</v>
      </c>
      <c r="T157" s="116"/>
      <c r="U157" s="116"/>
      <c r="V157" s="116"/>
      <c r="W157" s="116"/>
      <c r="X157" s="116"/>
      <c r="Y157" s="116"/>
      <c r="Z157" s="116"/>
      <c r="AA157" s="117"/>
      <c r="AB157" s="118" t="s">
        <v>255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256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35" t="s">
        <v>257</v>
      </c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 t="s">
        <v>258</v>
      </c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W157" s="35" t="s">
        <v>13</v>
      </c>
      <c r="DX157" s="74">
        <f>+DX152</f>
        <v>1</v>
      </c>
      <c r="DY157" s="57">
        <f>+DX157/DW153</f>
        <v>0.1</v>
      </c>
    </row>
    <row r="158" spans="1:215" s="34" customFormat="1" ht="36" customHeight="1">
      <c r="A158" s="128"/>
      <c r="B158" s="112"/>
      <c r="C158" s="130"/>
      <c r="D158" s="132"/>
      <c r="E158" s="134"/>
      <c r="F158" s="121"/>
      <c r="G158" s="121"/>
      <c r="H158" s="123"/>
      <c r="I158" s="123"/>
      <c r="J158" s="123"/>
      <c r="K158" s="125"/>
      <c r="L158" s="137"/>
      <c r="M158" s="139"/>
      <c r="N158" s="141"/>
      <c r="O158" s="121"/>
      <c r="P158" s="137"/>
      <c r="Q158" s="143"/>
      <c r="R158" s="114"/>
      <c r="S158" s="35" t="s">
        <v>12</v>
      </c>
      <c r="T158" s="35" t="s">
        <v>13</v>
      </c>
      <c r="U158" s="35" t="s">
        <v>121</v>
      </c>
      <c r="V158" s="35" t="s">
        <v>79</v>
      </c>
      <c r="W158" s="35" t="s">
        <v>80</v>
      </c>
      <c r="X158" s="35" t="s">
        <v>81</v>
      </c>
      <c r="Y158" s="35" t="s">
        <v>122</v>
      </c>
      <c r="Z158" s="35" t="s">
        <v>123</v>
      </c>
      <c r="AA158" s="35" t="s">
        <v>124</v>
      </c>
      <c r="AB158" s="36" t="s">
        <v>120</v>
      </c>
      <c r="AC158" s="25" t="s">
        <v>111</v>
      </c>
      <c r="AD158" s="25" t="s">
        <v>112</v>
      </c>
      <c r="AE158" s="25" t="s">
        <v>113</v>
      </c>
      <c r="AF158" s="36" t="s">
        <v>89</v>
      </c>
      <c r="AG158" s="25" t="s">
        <v>90</v>
      </c>
      <c r="AH158" s="25" t="s">
        <v>91</v>
      </c>
      <c r="AI158" s="36" t="s">
        <v>92</v>
      </c>
      <c r="AJ158" s="36" t="s">
        <v>93</v>
      </c>
      <c r="AK158" s="36" t="s">
        <v>94</v>
      </c>
      <c r="AL158" s="26" t="s">
        <v>95</v>
      </c>
      <c r="AM158" s="25" t="s">
        <v>96</v>
      </c>
      <c r="AN158" s="25" t="s">
        <v>97</v>
      </c>
      <c r="AO158" s="25" t="s">
        <v>98</v>
      </c>
      <c r="AP158" s="36" t="s">
        <v>99</v>
      </c>
      <c r="AQ158" s="37" t="s">
        <v>100</v>
      </c>
      <c r="AR158" s="36" t="s">
        <v>101</v>
      </c>
      <c r="AS158" s="36" t="s">
        <v>102</v>
      </c>
      <c r="AT158" s="36" t="s">
        <v>103</v>
      </c>
      <c r="AU158" s="36" t="s">
        <v>104</v>
      </c>
      <c r="AV158" s="25" t="s">
        <v>105</v>
      </c>
      <c r="AW158" s="25" t="s">
        <v>106</v>
      </c>
      <c r="AX158" s="25" t="s">
        <v>107</v>
      </c>
      <c r="AY158" s="25" t="s">
        <v>108</v>
      </c>
      <c r="AZ158" s="25" t="s">
        <v>109</v>
      </c>
      <c r="BA158" s="25" t="s">
        <v>110</v>
      </c>
      <c r="BB158" s="27" t="s">
        <v>111</v>
      </c>
      <c r="BC158" s="38" t="s">
        <v>112</v>
      </c>
      <c r="BD158" s="38" t="s">
        <v>113</v>
      </c>
      <c r="BE158" s="38" t="s">
        <v>114</v>
      </c>
      <c r="BF158" s="38" t="s">
        <v>97</v>
      </c>
      <c r="BG158" s="38" t="s">
        <v>89</v>
      </c>
      <c r="BH158" s="38" t="s">
        <v>91</v>
      </c>
      <c r="BI158" s="38" t="s">
        <v>115</v>
      </c>
      <c r="BJ158" s="38" t="s">
        <v>93</v>
      </c>
      <c r="BK158" s="38" t="s">
        <v>116</v>
      </c>
      <c r="BL158" s="38" t="s">
        <v>117</v>
      </c>
      <c r="BM158" s="38" t="s">
        <v>90</v>
      </c>
      <c r="BN158" s="38" t="s">
        <v>118</v>
      </c>
      <c r="BO158" s="38" t="s">
        <v>102</v>
      </c>
      <c r="BP158" s="36" t="s">
        <v>120</v>
      </c>
      <c r="BQ158" s="25" t="s">
        <v>111</v>
      </c>
      <c r="BR158" s="25" t="s">
        <v>112</v>
      </c>
      <c r="BS158" s="25" t="s">
        <v>113</v>
      </c>
      <c r="BT158" s="36" t="s">
        <v>89</v>
      </c>
      <c r="BU158" s="25" t="s">
        <v>90</v>
      </c>
      <c r="BV158" s="25" t="s">
        <v>91</v>
      </c>
      <c r="BW158" s="36" t="s">
        <v>92</v>
      </c>
      <c r="BX158" s="36" t="s">
        <v>93</v>
      </c>
      <c r="BY158" s="36" t="s">
        <v>94</v>
      </c>
      <c r="BZ158" s="26" t="s">
        <v>95</v>
      </c>
      <c r="CA158" s="25" t="s">
        <v>96</v>
      </c>
      <c r="CB158" s="25" t="s">
        <v>97</v>
      </c>
      <c r="CC158" s="25" t="s">
        <v>98</v>
      </c>
      <c r="CD158" s="36" t="s">
        <v>99</v>
      </c>
      <c r="CE158" s="37" t="s">
        <v>100</v>
      </c>
      <c r="CF158" s="36" t="s">
        <v>101</v>
      </c>
      <c r="CG158" s="36" t="s">
        <v>102</v>
      </c>
      <c r="CH158" s="36" t="s">
        <v>103</v>
      </c>
      <c r="CI158" s="36" t="s">
        <v>104</v>
      </c>
      <c r="CJ158" s="25" t="s">
        <v>105</v>
      </c>
      <c r="CK158" s="25" t="s">
        <v>106</v>
      </c>
      <c r="CL158" s="25" t="s">
        <v>107</v>
      </c>
      <c r="CM158" s="25" t="s">
        <v>108</v>
      </c>
      <c r="CN158" s="25" t="s">
        <v>109</v>
      </c>
      <c r="CO158" s="25" t="s">
        <v>110</v>
      </c>
      <c r="CP158" s="27" t="s">
        <v>111</v>
      </c>
      <c r="CQ158" s="38" t="s">
        <v>112</v>
      </c>
      <c r="CR158" s="38" t="s">
        <v>113</v>
      </c>
      <c r="CS158" s="38" t="s">
        <v>114</v>
      </c>
      <c r="CT158" s="38" t="s">
        <v>97</v>
      </c>
      <c r="CU158" s="38" t="s">
        <v>89</v>
      </c>
      <c r="CV158" s="38" t="s">
        <v>91</v>
      </c>
      <c r="CW158" s="38" t="s">
        <v>115</v>
      </c>
      <c r="CX158" s="38" t="s">
        <v>93</v>
      </c>
      <c r="CY158" s="38" t="s">
        <v>116</v>
      </c>
      <c r="CZ158" s="38" t="s">
        <v>117</v>
      </c>
      <c r="DA158" s="38" t="s">
        <v>90</v>
      </c>
      <c r="DB158" s="38" t="s">
        <v>118</v>
      </c>
      <c r="DC158" s="38" t="s">
        <v>102</v>
      </c>
      <c r="DW158" s="35" t="s">
        <v>46</v>
      </c>
      <c r="DX158" s="74">
        <f>+EA152</f>
        <v>1</v>
      </c>
      <c r="DY158" s="57">
        <f>+DX158/DW153</f>
        <v>0.1</v>
      </c>
      <c r="EH158" s="58"/>
    </row>
    <row r="159" spans="1:215" s="34" customFormat="1" ht="15.75" hidden="1" customHeight="1">
      <c r="A159" s="62">
        <v>30501005</v>
      </c>
      <c r="B159" s="111" t="s">
        <v>125</v>
      </c>
      <c r="C159" s="77" t="s">
        <v>126</v>
      </c>
      <c r="D159" s="78"/>
      <c r="E159" s="63">
        <v>5.03</v>
      </c>
      <c r="F159" s="23">
        <f t="shared" ref="F159:F222" si="174">E159*D159</f>
        <v>0</v>
      </c>
      <c r="G159" s="79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47</v>
      </c>
      <c r="DX159" s="74">
        <f>+DW153-DX156-DX157-DX158</f>
        <v>3</v>
      </c>
      <c r="DY159" s="57">
        <f>+DX159/DW153</f>
        <v>0.3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2"/>
      <c r="C160" s="77" t="s">
        <v>127</v>
      </c>
      <c r="D160" s="78"/>
      <c r="E160" s="63">
        <v>5.03</v>
      </c>
      <c r="F160" s="23">
        <f t="shared" si="174"/>
        <v>0</v>
      </c>
      <c r="G160" s="79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10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75" t="s">
        <v>259</v>
      </c>
      <c r="EG160" s="75" t="s">
        <v>260</v>
      </c>
      <c r="EH160" s="75" t="s">
        <v>261</v>
      </c>
      <c r="EI160" s="75" t="s">
        <v>262</v>
      </c>
      <c r="EJ160" s="75" t="s">
        <v>263</v>
      </c>
      <c r="EK160" s="75" t="s">
        <v>264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customHeight="1">
      <c r="A161" s="62">
        <v>30100012</v>
      </c>
      <c r="B161" s="101" t="s">
        <v>128</v>
      </c>
      <c r="C161" s="28" t="s">
        <v>155</v>
      </c>
      <c r="D161" s="5">
        <v>449</v>
      </c>
      <c r="E161" s="22">
        <v>5.03</v>
      </c>
      <c r="F161" s="23">
        <f t="shared" si="174"/>
        <v>2258.4700000000003</v>
      </c>
      <c r="G161" s="23">
        <f>+'[2]5'!$L$234</f>
        <v>2150.86</v>
      </c>
      <c r="H161" s="23">
        <f t="shared" si="185"/>
        <v>0.5</v>
      </c>
      <c r="I161" s="23">
        <f t="shared" si="186"/>
        <v>3</v>
      </c>
      <c r="J161" s="23">
        <f t="shared" si="177"/>
        <v>2258.9700000000003</v>
      </c>
      <c r="K161" s="23">
        <f t="shared" si="178"/>
        <v>2.2133981416309199E-2</v>
      </c>
      <c r="L161" s="23">
        <f t="shared" si="179"/>
        <v>0.13947909208409659</v>
      </c>
      <c r="M161" s="10">
        <v>0.3</v>
      </c>
      <c r="N161" s="23">
        <f t="shared" si="187"/>
        <v>6.77691</v>
      </c>
      <c r="O161" s="23">
        <f t="shared" si="188"/>
        <v>0.13838692649959422</v>
      </c>
      <c r="P161" s="23">
        <f t="shared" si="180"/>
        <v>0</v>
      </c>
      <c r="Q161" s="7">
        <v>0.05</v>
      </c>
      <c r="R161" s="6">
        <f t="shared" si="181"/>
        <v>0.11294850000000002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>
        <v>0.5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>
        <v>3</v>
      </c>
      <c r="BM161" s="4"/>
      <c r="BN161" s="4"/>
      <c r="BO161" s="4"/>
      <c r="BP161" s="4">
        <f t="shared" si="182"/>
        <v>0</v>
      </c>
      <c r="BQ161" s="4">
        <f t="shared" si="182"/>
        <v>2258.9700000000003</v>
      </c>
      <c r="BR161" s="4">
        <f t="shared" si="182"/>
        <v>0</v>
      </c>
      <c r="BS161" s="4">
        <f t="shared" si="182"/>
        <v>0</v>
      </c>
      <c r="BT161" s="4">
        <f t="shared" si="182"/>
        <v>0</v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>
        <f t="shared" si="182"/>
        <v>0</v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>
        <f t="shared" si="183"/>
        <v>0</v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0">
        <v>1</v>
      </c>
      <c r="EG161" s="60" t="s">
        <v>48</v>
      </c>
      <c r="EH161" s="75" t="s">
        <v>265</v>
      </c>
      <c r="EI161" s="23">
        <f>+DN152</f>
        <v>60219.38</v>
      </c>
      <c r="EJ161" s="23">
        <f>+EG152</f>
        <v>52.400000000000006</v>
      </c>
      <c r="EK161" s="61">
        <f>+EJ161/EI161</f>
        <v>8.7015176841740999E-4</v>
      </c>
    </row>
    <row r="162" spans="1:141" s="1" customFormat="1" ht="14.25" hidden="1" customHeight="1">
      <c r="A162" s="62">
        <v>30100014</v>
      </c>
      <c r="B162" s="102"/>
      <c r="C162" s="28" t="s">
        <v>172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0">
        <v>2</v>
      </c>
      <c r="EG162" s="60" t="s">
        <v>49</v>
      </c>
      <c r="EH162" s="75" t="s">
        <v>266</v>
      </c>
      <c r="EI162" s="23">
        <f>+DN25+DN41+DN42+DN47+DN52+DN56+DN57+DN58</f>
        <v>11136.24</v>
      </c>
      <c r="EJ162" s="23">
        <f>+EJ152</f>
        <v>7.3</v>
      </c>
      <c r="EK162" s="61">
        <f>+EJ162/EI162</f>
        <v>6.5551748166346984E-4</v>
      </c>
    </row>
    <row r="163" spans="1:141" s="1" customFormat="1" ht="14.25" customHeight="1">
      <c r="A163" s="62">
        <v>30100010</v>
      </c>
      <c r="B163" s="102"/>
      <c r="C163" s="28" t="s">
        <v>132</v>
      </c>
      <c r="D163" s="5">
        <v>588</v>
      </c>
      <c r="E163" s="22">
        <v>5.03</v>
      </c>
      <c r="F163" s="23">
        <f t="shared" si="174"/>
        <v>2957.6400000000003</v>
      </c>
      <c r="G163" s="23">
        <f>+'[2]5'!$L$235</f>
        <v>3252.5200000000004</v>
      </c>
      <c r="H163" s="23">
        <f t="shared" si="185"/>
        <v>1</v>
      </c>
      <c r="I163" s="23">
        <f t="shared" si="186"/>
        <v>6</v>
      </c>
      <c r="J163" s="23">
        <f t="shared" si="177"/>
        <v>2958.6400000000003</v>
      </c>
      <c r="K163" s="23">
        <f t="shared" si="178"/>
        <v>3.3799313197955809E-2</v>
      </c>
      <c r="L163" s="23">
        <f t="shared" si="179"/>
        <v>0.18447234759509548</v>
      </c>
      <c r="M163" s="10">
        <v>0.3</v>
      </c>
      <c r="N163" s="23">
        <f t="shared" si="187"/>
        <v>8.8759200000000007</v>
      </c>
      <c r="O163" s="23">
        <f t="shared" si="188"/>
        <v>8.1728339206948691E-2</v>
      </c>
      <c r="P163" s="23">
        <f t="shared" si="180"/>
        <v>0</v>
      </c>
      <c r="Q163" s="7">
        <v>0.05</v>
      </c>
      <c r="R163" s="6">
        <f t="shared" si="181"/>
        <v>0.14793200000000001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>
        <v>1</v>
      </c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>
        <v>3</v>
      </c>
      <c r="BG163" s="4"/>
      <c r="BH163" s="4"/>
      <c r="BI163" s="4"/>
      <c r="BJ163" s="4"/>
      <c r="BK163" s="4"/>
      <c r="BL163" s="4">
        <v>3</v>
      </c>
      <c r="BM163" s="4"/>
      <c r="BN163" s="4"/>
      <c r="BO163" s="4"/>
      <c r="BP163" s="4">
        <f t="shared" si="182"/>
        <v>0</v>
      </c>
      <c r="BQ163" s="4">
        <f t="shared" si="182"/>
        <v>2958.6400000000008</v>
      </c>
      <c r="BR163" s="4">
        <f t="shared" si="182"/>
        <v>0</v>
      </c>
      <c r="BS163" s="4">
        <f t="shared" si="182"/>
        <v>0</v>
      </c>
      <c r="BT163" s="4">
        <f t="shared" si="182"/>
        <v>0</v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>
        <f t="shared" si="182"/>
        <v>0</v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>
        <f t="shared" si="183"/>
        <v>0</v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0">
        <v>3</v>
      </c>
      <c r="EG163" s="60" t="s">
        <v>50</v>
      </c>
      <c r="EH163" s="75" t="s">
        <v>267</v>
      </c>
      <c r="EI163" s="23" t="e">
        <f>+DN26+DN27+DN46+DN47+DN48+DN49+#REF!+#REF!</f>
        <v>#REF!</v>
      </c>
      <c r="EJ163" s="23">
        <f>+EN152+EO152</f>
        <v>7.6000000000000005</v>
      </c>
      <c r="EK163" s="61" t="e">
        <f t="shared" ref="EK163:EK167" si="189">+EJ163/EI163</f>
        <v>#REF!</v>
      </c>
    </row>
    <row r="164" spans="1:141" s="1" customFormat="1" ht="14.25" hidden="1" customHeight="1">
      <c r="A164" s="62">
        <v>30100013</v>
      </c>
      <c r="B164" s="102"/>
      <c r="C164" s="28" t="s">
        <v>133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0">
        <v>4</v>
      </c>
      <c r="EG164" s="60" t="s">
        <v>51</v>
      </c>
      <c r="EH164" s="75" t="s">
        <v>268</v>
      </c>
      <c r="EI164" s="23">
        <f>+DN52+DN54+DN55+DN56+DN57+DN58</f>
        <v>8093.95</v>
      </c>
      <c r="EJ164" s="23">
        <f>+EQ152</f>
        <v>7</v>
      </c>
      <c r="EK164" s="61">
        <f t="shared" si="189"/>
        <v>8.6484349421481481E-4</v>
      </c>
    </row>
    <row r="165" spans="1:141" s="1" customFormat="1" ht="14.25" hidden="1" customHeight="1">
      <c r="A165" s="62">
        <v>30100011</v>
      </c>
      <c r="B165" s="103"/>
      <c r="C165" s="28" t="s">
        <v>134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0">
        <v>5</v>
      </c>
      <c r="EG165" s="60" t="s">
        <v>52</v>
      </c>
      <c r="EH165" s="75" t="s">
        <v>265</v>
      </c>
      <c r="EI165" s="23">
        <f>+DN152</f>
        <v>60219.38</v>
      </c>
      <c r="EJ165" s="23">
        <f>+EF152</f>
        <v>20.7</v>
      </c>
      <c r="EK165" s="61">
        <f t="shared" si="189"/>
        <v>3.4374316042443478E-4</v>
      </c>
    </row>
    <row r="166" spans="1:141" s="1" customFormat="1" ht="14.25" hidden="1" customHeight="1">
      <c r="A166" s="62">
        <v>30100016</v>
      </c>
      <c r="B166" s="101" t="s">
        <v>135</v>
      </c>
      <c r="C166" s="28" t="s">
        <v>136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0">
        <v>6</v>
      </c>
      <c r="EG166" s="60" t="s">
        <v>269</v>
      </c>
      <c r="EH166" s="75" t="s">
        <v>265</v>
      </c>
      <c r="EI166" s="76">
        <f>+DN152</f>
        <v>60219.38</v>
      </c>
      <c r="EJ166" s="76">
        <f>+DL152-EJ161-EJ162-EJ163-EJ164-EJ165</f>
        <v>34</v>
      </c>
      <c r="EK166" s="61">
        <f>+EJ166/EI166</f>
        <v>5.6460229248457886E-4</v>
      </c>
    </row>
    <row r="167" spans="1:141" s="1" customFormat="1" ht="14.25" hidden="1" customHeight="1">
      <c r="A167" s="62">
        <v>30100017</v>
      </c>
      <c r="B167" s="102"/>
      <c r="C167" s="28" t="s">
        <v>137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0">
        <v>7</v>
      </c>
      <c r="EG167" s="144" t="s">
        <v>270</v>
      </c>
      <c r="EH167" s="145"/>
      <c r="EI167" s="76">
        <f>+DN152</f>
        <v>60219.38</v>
      </c>
      <c r="EJ167" s="76">
        <f>+DL152</f>
        <v>129</v>
      </c>
      <c r="EK167" s="61">
        <f t="shared" si="189"/>
        <v>2.1421675214856081E-3</v>
      </c>
    </row>
    <row r="168" spans="1:141" s="1" customFormat="1" ht="14.25" hidden="1" customHeight="1">
      <c r="A168" s="62">
        <v>30100015</v>
      </c>
      <c r="B168" s="103"/>
      <c r="C168" s="28" t="s">
        <v>138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 customHeight="1">
      <c r="A169" s="62">
        <v>30100031</v>
      </c>
      <c r="B169" s="107" t="s">
        <v>139</v>
      </c>
      <c r="C169" s="28" t="s">
        <v>134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 customHeight="1">
      <c r="A170" s="62">
        <v>30100033</v>
      </c>
      <c r="B170" s="107"/>
      <c r="C170" s="28" t="s">
        <v>140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customHeight="1">
      <c r="A171" s="62">
        <v>30100062</v>
      </c>
      <c r="B171" s="107"/>
      <c r="C171" s="28" t="s">
        <v>141</v>
      </c>
      <c r="D171" s="5">
        <v>364</v>
      </c>
      <c r="E171" s="22">
        <v>5.03</v>
      </c>
      <c r="F171" s="23">
        <f t="shared" si="174"/>
        <v>1830.92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1830.92</v>
      </c>
      <c r="K171" s="23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6.40822</v>
      </c>
      <c r="O171" s="23">
        <f t="shared" si="188"/>
        <v>0.35</v>
      </c>
      <c r="P171" s="23">
        <f t="shared" si="180"/>
        <v>0</v>
      </c>
      <c r="Q171" s="7">
        <v>0.3</v>
      </c>
      <c r="R171" s="6">
        <f t="shared" si="181"/>
        <v>0.54927599999999999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>
        <f t="shared" si="182"/>
        <v>0</v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>
        <f t="shared" si="182"/>
        <v>0</v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>
        <f t="shared" si="182"/>
        <v>0</v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 customHeight="1">
      <c r="A172" s="62">
        <v>30100032</v>
      </c>
      <c r="B172" s="107"/>
      <c r="C172" s="28" t="s">
        <v>142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 customHeight="1">
      <c r="A173" s="62">
        <v>30100035</v>
      </c>
      <c r="B173" s="101" t="s">
        <v>143</v>
      </c>
      <c r="C173" s="28" t="s">
        <v>142</v>
      </c>
      <c r="D173" s="5"/>
      <c r="E173" s="22">
        <v>5.03</v>
      </c>
      <c r="F173" s="23">
        <f t="shared" si="174"/>
        <v>0</v>
      </c>
      <c r="G173" s="23">
        <f>+'[2]5'!$L$241</f>
        <v>159.6</v>
      </c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 customHeight="1">
      <c r="A174" s="62">
        <v>30100036</v>
      </c>
      <c r="B174" s="102"/>
      <c r="C174" s="28" t="s">
        <v>144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 customHeight="1">
      <c r="A175" s="62">
        <v>30100034</v>
      </c>
      <c r="B175" s="103"/>
      <c r="C175" s="28" t="s">
        <v>132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 customHeight="1">
      <c r="A176" s="62">
        <v>30100019</v>
      </c>
      <c r="B176" s="101" t="s">
        <v>145</v>
      </c>
      <c r="C176" s="28" t="s">
        <v>146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02"/>
      <c r="C177" s="28" t="s">
        <v>147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customHeight="1">
      <c r="A178" s="62">
        <v>30100021</v>
      </c>
      <c r="B178" s="102"/>
      <c r="C178" s="28" t="s">
        <v>148</v>
      </c>
      <c r="D178" s="5">
        <v>612</v>
      </c>
      <c r="E178" s="22">
        <v>5.03</v>
      </c>
      <c r="F178" s="23">
        <f t="shared" si="174"/>
        <v>3078.36</v>
      </c>
      <c r="G178" s="23">
        <f>+'[2]5'!$L$257</f>
        <v>3194.971428571429</v>
      </c>
      <c r="H178" s="23">
        <f t="shared" si="185"/>
        <v>2</v>
      </c>
      <c r="I178" s="23">
        <f t="shared" si="186"/>
        <v>10</v>
      </c>
      <c r="J178" s="23">
        <f t="shared" si="177"/>
        <v>3080.36</v>
      </c>
      <c r="K178" s="23">
        <f t="shared" si="178"/>
        <v>6.4927476009297616E-2</v>
      </c>
      <c r="L178" s="23">
        <f t="shared" si="179"/>
        <v>0.31299184432679922</v>
      </c>
      <c r="M178" s="10">
        <v>0.35</v>
      </c>
      <c r="N178" s="23">
        <f t="shared" si="187"/>
        <v>10.78126</v>
      </c>
      <c r="O178" s="23">
        <f t="shared" si="188"/>
        <v>-2.7919320336096842E-2</v>
      </c>
      <c r="P178" s="23">
        <f t="shared" si="180"/>
        <v>0</v>
      </c>
      <c r="Q178" s="7">
        <v>0.2</v>
      </c>
      <c r="R178" s="6">
        <f t="shared" si="181"/>
        <v>0.61607200000000006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>
        <v>2</v>
      </c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>
        <v>10</v>
      </c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>
        <f t="shared" si="191"/>
        <v>0</v>
      </c>
      <c r="BQ178" s="4">
        <f t="shared" si="191"/>
        <v>3080.36</v>
      </c>
      <c r="BR178" s="4">
        <f t="shared" si="191"/>
        <v>0</v>
      </c>
      <c r="BS178" s="4">
        <f t="shared" si="191"/>
        <v>0</v>
      </c>
      <c r="BT178" s="4">
        <f t="shared" si="191"/>
        <v>0</v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>
        <f t="shared" si="191"/>
        <v>0</v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>
        <f t="shared" si="190"/>
        <v>0</v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03"/>
      <c r="C179" s="28" t="s">
        <v>127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82" t="s">
        <v>149</v>
      </c>
      <c r="C180" s="28" t="s">
        <v>150</v>
      </c>
      <c r="D180" s="5"/>
      <c r="E180" s="22">
        <v>5.03</v>
      </c>
      <c r="F180" s="23">
        <f t="shared" si="174"/>
        <v>0</v>
      </c>
      <c r="G180" s="23">
        <f>+'[2]5'!$L$246</f>
        <v>2799.86</v>
      </c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07" t="s">
        <v>151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07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08" t="s">
        <v>152</v>
      </c>
      <c r="C183" s="28" t="s">
        <v>153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09"/>
      <c r="C184" s="28" t="s">
        <v>132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09"/>
      <c r="C185" s="28" t="s">
        <v>144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10"/>
      <c r="C186" s="28" t="s">
        <v>142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01" t="s">
        <v>154</v>
      </c>
      <c r="C187" s="28" t="s">
        <v>133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02"/>
      <c r="C188" s="28" t="s">
        <v>155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02"/>
      <c r="C189" s="28" t="s">
        <v>144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03"/>
      <c r="C190" s="28" t="s">
        <v>156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01" t="s">
        <v>157</v>
      </c>
      <c r="C191" s="28" t="s">
        <v>158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02"/>
      <c r="C192" s="28" t="s">
        <v>138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02"/>
      <c r="C193" s="28" t="s">
        <v>159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02"/>
      <c r="C194" s="28" t="s">
        <v>160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03"/>
      <c r="C195" s="28" t="s">
        <v>161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01" t="s">
        <v>162</v>
      </c>
      <c r="C196" s="28" t="s">
        <v>140</v>
      </c>
      <c r="D196" s="5"/>
      <c r="E196" s="22">
        <v>5.03</v>
      </c>
      <c r="F196" s="23">
        <f t="shared" si="174"/>
        <v>0</v>
      </c>
      <c r="G196" s="23">
        <f>+'[2]5'!$L$268</f>
        <v>290.42857142857144</v>
      </c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03"/>
      <c r="C197" s="28" t="s">
        <v>163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80" t="s">
        <v>164</v>
      </c>
      <c r="C198" s="28" t="s">
        <v>165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01" t="s">
        <v>166</v>
      </c>
      <c r="C199" s="28" t="s">
        <v>167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02"/>
      <c r="C200" s="28" t="s">
        <v>142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01" t="s">
        <v>168</v>
      </c>
      <c r="C201" s="28" t="s">
        <v>142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03"/>
      <c r="C202" s="28" t="s">
        <v>140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customHeight="1">
      <c r="A203" s="62">
        <v>30100001</v>
      </c>
      <c r="B203" s="102" t="s">
        <v>169</v>
      </c>
      <c r="C203" s="28" t="s">
        <v>156</v>
      </c>
      <c r="D203" s="5">
        <v>630</v>
      </c>
      <c r="E203" s="22">
        <v>5.0599999999999996</v>
      </c>
      <c r="F203" s="23">
        <f t="shared" si="174"/>
        <v>3187.7999999999997</v>
      </c>
      <c r="G203" s="23">
        <f>+'[2]5'!$L$322</f>
        <v>3680.9966666666669</v>
      </c>
      <c r="H203" s="23">
        <f t="shared" si="185"/>
        <v>12.3</v>
      </c>
      <c r="I203" s="23">
        <f t="shared" si="186"/>
        <v>0</v>
      </c>
      <c r="J203" s="23">
        <f t="shared" si="177"/>
        <v>3200.1</v>
      </c>
      <c r="K203" s="23">
        <f t="shared" si="178"/>
        <v>0.38436298865660451</v>
      </c>
      <c r="L203" s="23">
        <f t="shared" si="179"/>
        <v>0</v>
      </c>
      <c r="M203" s="10">
        <v>0.7</v>
      </c>
      <c r="N203" s="23">
        <f t="shared" si="187"/>
        <v>22.400699999999997</v>
      </c>
      <c r="O203" s="23">
        <f t="shared" si="188"/>
        <v>0.31563701134339545</v>
      </c>
      <c r="P203" s="23">
        <f t="shared" si="180"/>
        <v>0</v>
      </c>
      <c r="Q203" s="7">
        <v>0.3</v>
      </c>
      <c r="R203" s="6">
        <f t="shared" si="181"/>
        <v>0.96002999999999994</v>
      </c>
      <c r="S203" s="5"/>
      <c r="T203" s="5"/>
      <c r="U203" s="5"/>
      <c r="V203" s="5"/>
      <c r="W203" s="5"/>
      <c r="X203" s="5"/>
      <c r="Y203" s="5"/>
      <c r="Z203" s="5"/>
      <c r="AA203" s="5"/>
      <c r="AB203" s="4">
        <v>1.2</v>
      </c>
      <c r="AC203" s="4">
        <v>8.9</v>
      </c>
      <c r="AD203" s="4"/>
      <c r="AE203" s="4"/>
      <c r="AF203" s="4"/>
      <c r="AG203" s="4"/>
      <c r="AH203" s="4"/>
      <c r="AI203" s="4"/>
      <c r="AJ203" s="4">
        <v>2.2000000000000002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4"/>
        <v>3.7498828161619945E-2</v>
      </c>
      <c r="BQ203" s="4">
        <f t="shared" si="194"/>
        <v>2315.5195121951219</v>
      </c>
      <c r="BR203" s="4" t="str">
        <f t="shared" si="194"/>
        <v/>
      </c>
      <c r="BS203" s="4">
        <f t="shared" si="194"/>
        <v>0</v>
      </c>
      <c r="BT203" s="4">
        <f t="shared" si="194"/>
        <v>0</v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>
        <f t="shared" si="194"/>
        <v>229.15950543212196</v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>
        <f t="shared" si="193"/>
        <v>0</v>
      </c>
      <c r="CI203" s="4">
        <f t="shared" si="193"/>
        <v>0</v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>
        <f t="shared" si="193"/>
        <v>0</v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2">
        <v>30100002</v>
      </c>
      <c r="B204" s="103"/>
      <c r="C204" s="28" t="s">
        <v>170</v>
      </c>
      <c r="D204" s="5">
        <v>192</v>
      </c>
      <c r="E204" s="22">
        <v>5.0599999999999996</v>
      </c>
      <c r="F204" s="23">
        <f t="shared" si="174"/>
        <v>971.52</v>
      </c>
      <c r="G204" s="23">
        <f>+'[2]5'!$L$324</f>
        <v>736.19933333333324</v>
      </c>
      <c r="H204" s="23">
        <f t="shared" si="185"/>
        <v>2.4</v>
      </c>
      <c r="I204" s="23">
        <f t="shared" si="186"/>
        <v>0</v>
      </c>
      <c r="J204" s="23">
        <f t="shared" si="177"/>
        <v>973.92</v>
      </c>
      <c r="K204" s="23">
        <f t="shared" si="178"/>
        <v>0.24642681123706259</v>
      </c>
      <c r="L204" s="23">
        <f t="shared" si="179"/>
        <v>0</v>
      </c>
      <c r="M204" s="10">
        <v>0.7</v>
      </c>
      <c r="N204" s="23">
        <f t="shared" si="187"/>
        <v>6.8174399999999995</v>
      </c>
      <c r="O204" s="23">
        <f t="shared" si="188"/>
        <v>0.4535731887629374</v>
      </c>
      <c r="P204" s="23">
        <f t="shared" si="180"/>
        <v>0</v>
      </c>
      <c r="Q204" s="7">
        <v>0.3</v>
      </c>
      <c r="R204" s="6">
        <f t="shared" si="181"/>
        <v>0.29217599999999999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>
        <v>1.2</v>
      </c>
      <c r="AD204" s="4"/>
      <c r="AE204" s="4"/>
      <c r="AF204" s="4"/>
      <c r="AG204" s="4"/>
      <c r="AH204" s="4"/>
      <c r="AI204" s="4"/>
      <c r="AJ204" s="4">
        <v>1.2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0</v>
      </c>
      <c r="BQ204" s="4">
        <f t="shared" si="194"/>
        <v>486.96000000000004</v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>
        <f t="shared" si="194"/>
        <v>410.71135206177098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>
        <f t="shared" si="193"/>
        <v>0</v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>
        <f t="shared" si="193"/>
        <v>0</v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02" t="s">
        <v>171</v>
      </c>
      <c r="C205" s="28" t="s">
        <v>172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03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customHeight="1">
      <c r="A207" s="62">
        <v>30200006</v>
      </c>
      <c r="B207" s="101" t="s">
        <v>173</v>
      </c>
      <c r="C207" s="28" t="s">
        <v>174</v>
      </c>
      <c r="D207" s="5">
        <v>768</v>
      </c>
      <c r="E207" s="22">
        <v>5.05</v>
      </c>
      <c r="F207" s="23">
        <f t="shared" si="174"/>
        <v>3878.3999999999996</v>
      </c>
      <c r="G207" s="23">
        <f>+'[2]5'!$L$346</f>
        <v>4113.8633333333337</v>
      </c>
      <c r="H207" s="23">
        <f t="shared" si="185"/>
        <v>33.5</v>
      </c>
      <c r="I207" s="23">
        <f t="shared" si="186"/>
        <v>0</v>
      </c>
      <c r="J207" s="23">
        <f t="shared" si="177"/>
        <v>3911.8999999999996</v>
      </c>
      <c r="K207" s="23">
        <f t="shared" si="178"/>
        <v>0.85636135893044307</v>
      </c>
      <c r="L207" s="23">
        <f t="shared" si="179"/>
        <v>0</v>
      </c>
      <c r="M207" s="10">
        <v>1.2</v>
      </c>
      <c r="N207" s="23">
        <f t="shared" si="187"/>
        <v>46.942799999999998</v>
      </c>
      <c r="O207" s="23">
        <f t="shared" si="188"/>
        <v>0.34363864106955688</v>
      </c>
      <c r="P207" s="23">
        <f t="shared" si="180"/>
        <v>1.2781512819857359</v>
      </c>
      <c r="Q207" s="7">
        <v>1</v>
      </c>
      <c r="R207" s="6">
        <f t="shared" si="181"/>
        <v>3.9118999999999997</v>
      </c>
      <c r="S207" s="5">
        <v>3</v>
      </c>
      <c r="T207" s="5">
        <v>1</v>
      </c>
      <c r="U207" s="5"/>
      <c r="V207" s="5">
        <v>1</v>
      </c>
      <c r="W207" s="5"/>
      <c r="X207" s="5"/>
      <c r="Y207" s="5"/>
      <c r="Z207" s="5"/>
      <c r="AA207" s="5"/>
      <c r="AB207" s="4">
        <v>7.2</v>
      </c>
      <c r="AC207" s="4">
        <v>18</v>
      </c>
      <c r="AD207" s="4"/>
      <c r="AE207" s="4"/>
      <c r="AF207" s="4">
        <v>4</v>
      </c>
      <c r="AG207" s="4"/>
      <c r="AH207" s="4"/>
      <c r="AI207" s="4"/>
      <c r="AJ207" s="4"/>
      <c r="AK207" s="4"/>
      <c r="AL207" s="4"/>
      <c r="AM207" s="4">
        <v>4.3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4"/>
        <v>0.18405378460594599</v>
      </c>
      <c r="BQ207" s="4">
        <f t="shared" si="194"/>
        <v>2101.9164179104473</v>
      </c>
      <c r="BR207" s="4" t="str">
        <f t="shared" si="194"/>
        <v/>
      </c>
      <c r="BS207" s="4">
        <f t="shared" si="194"/>
        <v>0</v>
      </c>
      <c r="BT207" s="4">
        <f t="shared" ref="BS207:CH270" si="197">IF(ISERROR(AF207/N207*100),"",(AF207/N207*100))</f>
        <v>8.5210085465715721</v>
      </c>
      <c r="BU207" s="4">
        <f t="shared" si="197"/>
        <v>0</v>
      </c>
      <c r="BV207" s="4">
        <f t="shared" si="197"/>
        <v>0</v>
      </c>
      <c r="BW207" s="4">
        <f t="shared" si="197"/>
        <v>0</v>
      </c>
      <c r="BX207" s="4">
        <f t="shared" si="197"/>
        <v>0</v>
      </c>
      <c r="BY207" s="4">
        <f t="shared" si="197"/>
        <v>0</v>
      </c>
      <c r="BZ207" s="4">
        <f t="shared" si="197"/>
        <v>0</v>
      </c>
      <c r="CA207" s="4" t="str">
        <f t="shared" si="197"/>
        <v/>
      </c>
      <c r="CB207" s="4">
        <f t="shared" si="197"/>
        <v>0</v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>
        <f t="shared" si="197"/>
        <v>0</v>
      </c>
      <c r="CI207" s="4">
        <f t="shared" si="193"/>
        <v>0</v>
      </c>
      <c r="CJ207" s="4" t="str">
        <f t="shared" si="193"/>
        <v/>
      </c>
      <c r="CK207" s="4" t="str">
        <f t="shared" si="193"/>
        <v/>
      </c>
      <c r="CL207" s="4">
        <f t="shared" si="193"/>
        <v>0</v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>
        <f t="shared" si="193"/>
        <v>0</v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03"/>
      <c r="C208" s="28" t="s">
        <v>167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01" t="s">
        <v>175</v>
      </c>
      <c r="C209" s="28" t="s">
        <v>176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03"/>
      <c r="C210" s="28" t="s">
        <v>177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2">
        <v>30200001</v>
      </c>
      <c r="B211" s="82" t="s">
        <v>178</v>
      </c>
      <c r="C211" s="28" t="s">
        <v>174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01" t="s">
        <v>179</v>
      </c>
      <c r="C212" s="28" t="s">
        <v>167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2">
        <v>30200002</v>
      </c>
      <c r="B213" s="103"/>
      <c r="C213" s="28" t="s">
        <v>174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01" t="s">
        <v>180</v>
      </c>
      <c r="C214" s="28" t="s">
        <v>167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3"/>
      <c r="C215" s="28" t="s">
        <v>174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 hidden="1">
      <c r="A216" s="62">
        <v>30400012</v>
      </c>
      <c r="B216" s="101" t="s">
        <v>181</v>
      </c>
      <c r="C216" s="28" t="s">
        <v>140</v>
      </c>
      <c r="D216" s="5"/>
      <c r="E216" s="22">
        <v>5.03</v>
      </c>
      <c r="F216" s="23">
        <f t="shared" si="174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</v>
      </c>
      <c r="O216" s="23">
        <f t="shared" si="188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02"/>
      <c r="C217" s="28" t="s">
        <v>156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02"/>
      <c r="C218" s="82" t="s">
        <v>132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03"/>
      <c r="C219" s="82" t="s">
        <v>182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01" t="s">
        <v>183</v>
      </c>
      <c r="C220" s="28" t="s">
        <v>172</v>
      </c>
      <c r="D220" s="5"/>
      <c r="E220" s="22">
        <v>5.03</v>
      </c>
      <c r="F220" s="23">
        <f t="shared" si="174"/>
        <v>0</v>
      </c>
      <c r="G220" s="23"/>
      <c r="H220" s="23">
        <f t="shared" si="185"/>
        <v>0</v>
      </c>
      <c r="I220" s="23">
        <f t="shared" si="186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7"/>
        <v>0</v>
      </c>
      <c r="O220" s="23">
        <f t="shared" si="188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03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</v>
      </c>
      <c r="O221" s="23">
        <f t="shared" si="188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4" t="s">
        <v>184</v>
      </c>
      <c r="C222" s="28" t="s">
        <v>140</v>
      </c>
      <c r="D222" s="5"/>
      <c r="E222" s="22">
        <v>5.03</v>
      </c>
      <c r="F222" s="23">
        <f t="shared" si="174"/>
        <v>0</v>
      </c>
      <c r="G222" s="23"/>
      <c r="H222" s="23">
        <f t="shared" si="185"/>
        <v>0</v>
      </c>
      <c r="I222" s="23">
        <f t="shared" si="186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7"/>
        <v>0</v>
      </c>
      <c r="O222" s="23">
        <f t="shared" si="188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05"/>
      <c r="C223" s="28" t="s">
        <v>159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5"/>
        <v>0</v>
      </c>
      <c r="I223" s="23">
        <f t="shared" si="186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7"/>
        <v>0</v>
      </c>
      <c r="O223" s="23">
        <f t="shared" si="188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06"/>
      <c r="C224" s="28" t="s">
        <v>176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01" t="s">
        <v>185</v>
      </c>
      <c r="C225" s="39" t="s">
        <v>132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02"/>
      <c r="C226" s="39" t="s">
        <v>140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02"/>
      <c r="C227" s="39" t="s">
        <v>186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03"/>
      <c r="C228" s="39" t="s">
        <v>187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01" t="s">
        <v>188</v>
      </c>
      <c r="C229" s="39" t="s">
        <v>132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02"/>
      <c r="C230" s="39" t="s">
        <v>140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02"/>
      <c r="C231" s="39" t="s">
        <v>186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03"/>
      <c r="C232" s="39" t="s">
        <v>187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80" t="s">
        <v>189</v>
      </c>
      <c r="C233" s="39" t="s">
        <v>190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01" t="s">
        <v>191</v>
      </c>
      <c r="C234" s="82" t="s">
        <v>144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03"/>
      <c r="C235" s="28" t="s">
        <v>172</v>
      </c>
      <c r="D235" s="5"/>
      <c r="E235" s="22">
        <v>5.0599999999999996</v>
      </c>
      <c r="F235" s="23">
        <f t="shared" si="200"/>
        <v>0</v>
      </c>
      <c r="G235" s="23">
        <f>+'[2]5'!$L$308</f>
        <v>3629.12</v>
      </c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01" t="s">
        <v>192</v>
      </c>
      <c r="C236" s="28" t="s">
        <v>140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2">
        <v>30400006</v>
      </c>
      <c r="B237" s="102"/>
      <c r="C237" s="28" t="s">
        <v>132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03"/>
      <c r="C238" s="28" t="s">
        <v>156</v>
      </c>
      <c r="D238" s="5"/>
      <c r="E238" s="22">
        <v>5.07</v>
      </c>
      <c r="F238" s="23">
        <f t="shared" si="200"/>
        <v>0</v>
      </c>
      <c r="G238" s="23">
        <f>+'[2]5'!$L$311</f>
        <v>2153.8399999999997</v>
      </c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01" t="s">
        <v>193</v>
      </c>
      <c r="C239" s="28" t="s">
        <v>187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02"/>
      <c r="C240" s="28" t="s">
        <v>140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2"/>
      <c r="C241" s="28" t="s">
        <v>156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3"/>
      <c r="C242" s="28" t="s">
        <v>132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customHeight="1">
      <c r="A243" s="62">
        <v>30400018</v>
      </c>
      <c r="B243" s="101" t="s">
        <v>194</v>
      </c>
      <c r="C243" s="28" t="s">
        <v>187</v>
      </c>
      <c r="D243" s="5">
        <v>630</v>
      </c>
      <c r="E243" s="22">
        <v>5.05</v>
      </c>
      <c r="F243" s="23">
        <f t="shared" si="200"/>
        <v>3181.5</v>
      </c>
      <c r="G243" s="23">
        <f>+'[2]5'!$L$401</f>
        <v>3680.1600000000003</v>
      </c>
      <c r="H243" s="23">
        <f t="shared" si="207"/>
        <v>12</v>
      </c>
      <c r="I243" s="23">
        <f t="shared" si="208"/>
        <v>0</v>
      </c>
      <c r="J243" s="23">
        <f t="shared" si="201"/>
        <v>3193.5</v>
      </c>
      <c r="K243" s="23">
        <f t="shared" si="202"/>
        <v>0.37576326914044156</v>
      </c>
      <c r="L243" s="23">
        <f t="shared" si="203"/>
        <v>0</v>
      </c>
      <c r="M243" s="10">
        <v>0.3</v>
      </c>
      <c r="N243" s="23">
        <f t="shared" si="209"/>
        <v>9.5804999999999989</v>
      </c>
      <c r="O243" s="23">
        <f t="shared" si="210"/>
        <v>-7.5763269140441569E-2</v>
      </c>
      <c r="P243" s="23">
        <f t="shared" si="204"/>
        <v>0</v>
      </c>
      <c r="Q243" s="7">
        <v>0.1</v>
      </c>
      <c r="R243" s="6">
        <f t="shared" si="205"/>
        <v>0.31935000000000002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>
        <v>12</v>
      </c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13"/>
        <v>0</v>
      </c>
      <c r="BQ243" s="4">
        <f t="shared" si="213"/>
        <v>0</v>
      </c>
      <c r="BR243" s="4" t="str">
        <f t="shared" si="213"/>
        <v/>
      </c>
      <c r="BS243" s="4">
        <f t="shared" si="213"/>
        <v>0</v>
      </c>
      <c r="BT243" s="4">
        <f t="shared" si="213"/>
        <v>0</v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>
        <f t="shared" si="212"/>
        <v>0</v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>
        <f t="shared" si="196"/>
        <v>0</v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2"/>
      <c r="C244" s="28" t="s">
        <v>140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2"/>
      <c r="C245" s="28" t="s">
        <v>156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3"/>
      <c r="C246" s="28" t="s">
        <v>132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customHeight="1">
      <c r="A247" s="62">
        <v>30100029</v>
      </c>
      <c r="B247" s="101" t="s">
        <v>195</v>
      </c>
      <c r="C247" s="28" t="s">
        <v>172</v>
      </c>
      <c r="D247" s="5">
        <v>341</v>
      </c>
      <c r="E247" s="22">
        <v>5.08</v>
      </c>
      <c r="F247" s="23">
        <f t="shared" si="200"/>
        <v>1732.28</v>
      </c>
      <c r="G247" s="23">
        <f>+'[2]5'!$L$222</f>
        <v>1540</v>
      </c>
      <c r="H247" s="23">
        <f t="shared" si="207"/>
        <v>5</v>
      </c>
      <c r="I247" s="23">
        <f t="shared" si="208"/>
        <v>8</v>
      </c>
      <c r="J247" s="23">
        <f t="shared" si="201"/>
        <v>1737.28</v>
      </c>
      <c r="K247" s="23">
        <f t="shared" si="202"/>
        <v>0.28780622582427701</v>
      </c>
      <c r="L247" s="23">
        <f t="shared" si="203"/>
        <v>0.51948051948051943</v>
      </c>
      <c r="M247" s="10">
        <v>1</v>
      </c>
      <c r="N247" s="23">
        <f t="shared" si="209"/>
        <v>17.372799999999998</v>
      </c>
      <c r="O247" s="23">
        <f t="shared" si="210"/>
        <v>0.19271325469520351</v>
      </c>
      <c r="P247" s="23">
        <f t="shared" si="204"/>
        <v>0</v>
      </c>
      <c r="Q247" s="7">
        <v>0.1</v>
      </c>
      <c r="R247" s="6">
        <f t="shared" si="205"/>
        <v>0.17372800000000002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>
        <v>5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>
        <v>8</v>
      </c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>
        <f t="shared" si="213"/>
        <v>0</v>
      </c>
      <c r="BQ247" s="4">
        <f t="shared" si="213"/>
        <v>0</v>
      </c>
      <c r="BR247" s="4">
        <f t="shared" si="213"/>
        <v>962.50000000000023</v>
      </c>
      <c r="BS247" s="4">
        <f t="shared" si="213"/>
        <v>0</v>
      </c>
      <c r="BT247" s="4">
        <f t="shared" si="213"/>
        <v>0</v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>
        <f t="shared" si="213"/>
        <v>0</v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>
        <f t="shared" si="206"/>
        <v>0</v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customHeight="1">
      <c r="A248" s="62">
        <v>30100022</v>
      </c>
      <c r="B248" s="102"/>
      <c r="C248" s="28" t="s">
        <v>132</v>
      </c>
      <c r="D248" s="5">
        <v>387</v>
      </c>
      <c r="E248" s="22">
        <v>5.08</v>
      </c>
      <c r="F248" s="23">
        <f t="shared" si="200"/>
        <v>1965.96</v>
      </c>
      <c r="G248" s="23">
        <f>+'[2]5'!$L$221</f>
        <v>2310</v>
      </c>
      <c r="H248" s="23">
        <f t="shared" si="207"/>
        <v>2</v>
      </c>
      <c r="I248" s="23">
        <f t="shared" si="208"/>
        <v>8</v>
      </c>
      <c r="J248" s="23">
        <f t="shared" si="201"/>
        <v>1967.96</v>
      </c>
      <c r="K248" s="23">
        <f t="shared" si="202"/>
        <v>0.10162808187158276</v>
      </c>
      <c r="L248" s="23">
        <f t="shared" si="203"/>
        <v>0.34632034632034631</v>
      </c>
      <c r="M248" s="10">
        <v>1</v>
      </c>
      <c r="N248" s="23">
        <f t="shared" si="209"/>
        <v>19.679600000000001</v>
      </c>
      <c r="O248" s="23">
        <f t="shared" si="210"/>
        <v>0.55205157180807096</v>
      </c>
      <c r="P248" s="23">
        <f t="shared" si="204"/>
        <v>0</v>
      </c>
      <c r="Q248" s="7">
        <v>0.1</v>
      </c>
      <c r="R248" s="6">
        <f t="shared" si="205"/>
        <v>0.19679600000000003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>
        <v>2</v>
      </c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>
        <v>8</v>
      </c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>
        <f t="shared" si="213"/>
        <v>0</v>
      </c>
      <c r="BQ248" s="4">
        <f t="shared" si="213"/>
        <v>0</v>
      </c>
      <c r="BR248" s="4">
        <f t="shared" si="213"/>
        <v>577.5</v>
      </c>
      <c r="BS248" s="4">
        <f t="shared" si="213"/>
        <v>0</v>
      </c>
      <c r="BT248" s="4">
        <f t="shared" si="213"/>
        <v>0</v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>
        <f t="shared" si="213"/>
        <v>0</v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>
        <f t="shared" si="206"/>
        <v>0</v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2"/>
      <c r="C249" s="28" t="s">
        <v>155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2"/>
      <c r="C250" s="28" t="s">
        <v>160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2"/>
      <c r="C251" s="28" t="s">
        <v>138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2"/>
      <c r="C252" s="28" t="s">
        <v>196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2"/>
      <c r="C253" s="28" t="s">
        <v>156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3"/>
      <c r="C254" s="28" t="s">
        <v>140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1" t="s">
        <v>197</v>
      </c>
      <c r="C255" s="30" t="s">
        <v>159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02"/>
      <c r="C256" s="28" t="s">
        <v>156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02"/>
      <c r="C257" s="30" t="s">
        <v>198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03"/>
      <c r="C258" s="30" t="s">
        <v>138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01" t="s">
        <v>199</v>
      </c>
      <c r="C259" s="30" t="s">
        <v>161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02"/>
      <c r="C260" s="30" t="s">
        <v>200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02"/>
      <c r="C261" s="30" t="s">
        <v>201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03"/>
      <c r="C262" s="30" t="s">
        <v>202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01" t="s">
        <v>203</v>
      </c>
      <c r="C263" s="30" t="s">
        <v>161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02"/>
      <c r="C264" s="30" t="s">
        <v>200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02"/>
      <c r="C265" s="30" t="s">
        <v>201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03"/>
      <c r="C266" s="30" t="s">
        <v>202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2">
        <v>30600009</v>
      </c>
      <c r="B267" s="101" t="s">
        <v>204</v>
      </c>
      <c r="C267" s="30" t="s">
        <v>205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2">
        <v>30600010</v>
      </c>
      <c r="B268" s="103"/>
      <c r="C268" s="30" t="s">
        <v>177</v>
      </c>
      <c r="D268" s="5">
        <f>82+32</f>
        <v>114</v>
      </c>
      <c r="E268" s="22">
        <v>5.05</v>
      </c>
      <c r="F268" s="23">
        <f t="shared" si="200"/>
        <v>575.69999999999993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575.69999999999993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2.3027999999999995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5.7569999999999996E-2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01" t="s">
        <v>206</v>
      </c>
      <c r="C269" s="30" t="s">
        <v>182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02"/>
      <c r="C270" s="30" t="s">
        <v>146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2">
        <v>30400028</v>
      </c>
      <c r="B271" s="103"/>
      <c r="C271" s="30" t="s">
        <v>207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01" t="s">
        <v>208</v>
      </c>
      <c r="C272" s="30" t="s">
        <v>182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customHeight="1">
      <c r="A273" s="62">
        <v>30400003</v>
      </c>
      <c r="B273" s="102"/>
      <c r="C273" s="30" t="s">
        <v>159</v>
      </c>
      <c r="D273" s="5">
        <f>230+200</f>
        <v>430</v>
      </c>
      <c r="E273" s="22">
        <v>5.03</v>
      </c>
      <c r="F273" s="23">
        <f t="shared" si="200"/>
        <v>2162.9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2162.9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17.3032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0.21629000000000001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03"/>
      <c r="C274" s="30" t="s">
        <v>207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01" t="s">
        <v>209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02"/>
      <c r="C276" s="30" t="s">
        <v>210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03"/>
      <c r="C277" s="30" t="s">
        <v>137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01" t="s">
        <v>211</v>
      </c>
      <c r="C278" s="30" t="s">
        <v>165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02"/>
      <c r="C279" s="30" t="s">
        <v>138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02"/>
      <c r="C280" s="30" t="s">
        <v>182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03"/>
      <c r="C281" s="30" t="s">
        <v>212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01" t="s">
        <v>213</v>
      </c>
      <c r="C282" s="30" t="s">
        <v>214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02"/>
      <c r="C283" s="30" t="s">
        <v>215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02"/>
      <c r="C284" s="30" t="s">
        <v>147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03"/>
      <c r="C285" s="30" t="s">
        <v>212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01" t="s">
        <v>216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02"/>
      <c r="C287" s="30" t="s">
        <v>210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03"/>
      <c r="C288" s="30" t="s">
        <v>137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01" t="s">
        <v>217</v>
      </c>
      <c r="C289" s="30" t="s">
        <v>159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3"/>
      <c r="C290" s="30" t="s">
        <v>138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1" t="s">
        <v>218</v>
      </c>
      <c r="C291" s="30" t="s">
        <v>137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2"/>
      <c r="C292" s="30" t="s">
        <v>126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2"/>
      <c r="C293" s="30" t="s">
        <v>159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3"/>
      <c r="C294" s="30" t="s">
        <v>219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220</v>
      </c>
      <c r="C295" s="31" t="s">
        <v>221</v>
      </c>
      <c r="D295" s="5">
        <v>76</v>
      </c>
      <c r="E295" s="22">
        <v>4.8</v>
      </c>
      <c r="F295" s="23">
        <f t="shared" si="220"/>
        <v>364.8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364.8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0.72960000000000003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3.6480000000000005E-2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customHeight="1">
      <c r="A296" s="62">
        <v>30700016</v>
      </c>
      <c r="B296" s="31" t="s">
        <v>222</v>
      </c>
      <c r="C296" s="31" t="s">
        <v>223</v>
      </c>
      <c r="D296" s="5">
        <v>43</v>
      </c>
      <c r="E296" s="22">
        <v>7.69</v>
      </c>
      <c r="F296" s="23">
        <f t="shared" si="220"/>
        <v>330.67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330.67</v>
      </c>
      <c r="K296" s="23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0.66134000000000004</v>
      </c>
      <c r="O296" s="23">
        <f t="shared" si="229"/>
        <v>0.2</v>
      </c>
      <c r="P296" s="23">
        <f t="shared" si="224"/>
        <v>0</v>
      </c>
      <c r="Q296" s="7">
        <v>0.1</v>
      </c>
      <c r="R296" s="6">
        <f t="shared" si="225"/>
        <v>3.3066999999999999E-2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19"/>
        <v>0</v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>
        <f t="shared" si="219"/>
        <v>0</v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>
        <f t="shared" si="219"/>
        <v>0</v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customHeight="1">
      <c r="A297" s="62">
        <v>30700014</v>
      </c>
      <c r="B297" s="31" t="s">
        <v>224</v>
      </c>
      <c r="C297" s="31" t="s">
        <v>225</v>
      </c>
      <c r="D297" s="5">
        <v>36</v>
      </c>
      <c r="E297" s="22">
        <v>6.4</v>
      </c>
      <c r="F297" s="23">
        <f t="shared" si="220"/>
        <v>230.4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230.4</v>
      </c>
      <c r="K297" s="23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0.46080000000000004</v>
      </c>
      <c r="O297" s="23">
        <f t="shared" si="229"/>
        <v>0.2</v>
      </c>
      <c r="P297" s="23">
        <f t="shared" si="224"/>
        <v>0</v>
      </c>
      <c r="Q297" s="7">
        <v>0.1</v>
      </c>
      <c r="R297" s="6">
        <f t="shared" si="225"/>
        <v>2.3040000000000001E-2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19"/>
        <v>0</v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>
        <f t="shared" si="219"/>
        <v>0</v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>
        <f t="shared" si="219"/>
        <v>0</v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226</v>
      </c>
      <c r="C298" s="31" t="s">
        <v>227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228</v>
      </c>
      <c r="C299" s="31" t="s">
        <v>229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230</v>
      </c>
      <c r="C300" s="31" t="s">
        <v>229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231</v>
      </c>
      <c r="C301" s="31" t="s">
        <v>229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232</v>
      </c>
      <c r="C302" s="31" t="s">
        <v>234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236</v>
      </c>
      <c r="C303" s="31" t="s">
        <v>271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272</v>
      </c>
      <c r="C304" s="31" t="s">
        <v>271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240</v>
      </c>
      <c r="C305" s="30" t="s">
        <v>242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81" t="s">
        <v>244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5660</v>
      </c>
      <c r="E307" s="44"/>
      <c r="F307" s="45">
        <f>SUM(F159:F306)</f>
        <v>28707.32</v>
      </c>
      <c r="G307" s="45">
        <f t="shared" ref="G307:J307" si="233">SUM(G159:G306)</f>
        <v>33692.419333333339</v>
      </c>
      <c r="H307" s="45">
        <f t="shared" si="233"/>
        <v>70.7</v>
      </c>
      <c r="I307" s="45">
        <f t="shared" si="233"/>
        <v>35</v>
      </c>
      <c r="J307" s="45">
        <f t="shared" si="233"/>
        <v>28778.02</v>
      </c>
      <c r="K307" s="45">
        <f>IF(ISERROR(H307/J307*100),"0",(H307/J307*100))</f>
        <v>0.2456736078437641</v>
      </c>
      <c r="L307" s="45">
        <f>IF(ISERROR(I307/G307*100),"0",(I307/G307*100))</f>
        <v>0.1038809343245144</v>
      </c>
      <c r="M307" s="46">
        <f>IF(ISERROR(N307/J307*100),"",(N307/J307*100))</f>
        <v>0.61537899410730823</v>
      </c>
      <c r="N307" s="45">
        <f>SUM(N159:N306)</f>
        <v>177.09388999999999</v>
      </c>
      <c r="O307" s="45">
        <f>IF(ISERROR(M307-K307-L307),"0",(M307-K307-L307))</f>
        <v>0.2658244519390297</v>
      </c>
      <c r="P307" s="45">
        <f>(S307+T307+U307+V307+W307+X307+Y307+Z307+AA307)/J307*1000</f>
        <v>0.17374371134636782</v>
      </c>
      <c r="Q307" s="47">
        <f>IF(ISERROR(R307/J307*1000),"",(R307/J307*1000))</f>
        <v>0.26571166119142314</v>
      </c>
      <c r="R307" s="45">
        <f>SUM(R159:R306)</f>
        <v>7.6466554999999996</v>
      </c>
      <c r="S307" s="45">
        <f t="shared" ref="S307:BO307" si="234">SUM(S159:S306)</f>
        <v>3</v>
      </c>
      <c r="T307" s="45">
        <f t="shared" si="234"/>
        <v>1</v>
      </c>
      <c r="U307" s="45">
        <f t="shared" si="234"/>
        <v>0</v>
      </c>
      <c r="V307" s="45">
        <f t="shared" si="234"/>
        <v>1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8.4</v>
      </c>
      <c r="AC307" s="45">
        <f t="shared" si="234"/>
        <v>31.6</v>
      </c>
      <c r="AD307" s="45">
        <f t="shared" si="234"/>
        <v>7</v>
      </c>
      <c r="AE307" s="45">
        <f t="shared" si="234"/>
        <v>0</v>
      </c>
      <c r="AF307" s="45">
        <f t="shared" si="234"/>
        <v>4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3.4000000000000004</v>
      </c>
      <c r="AK307" s="45">
        <f t="shared" si="234"/>
        <v>0</v>
      </c>
      <c r="AL307" s="45">
        <f t="shared" si="234"/>
        <v>0</v>
      </c>
      <c r="AM307" s="45">
        <f t="shared" si="234"/>
        <v>4.3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12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10</v>
      </c>
      <c r="BC307" s="45">
        <f t="shared" si="234"/>
        <v>0</v>
      </c>
      <c r="BD307" s="45">
        <f t="shared" si="234"/>
        <v>16</v>
      </c>
      <c r="BE307" s="45">
        <f t="shared" si="234"/>
        <v>0</v>
      </c>
      <c r="BF307" s="45">
        <f t="shared" si="234"/>
        <v>3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6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2.9188943506189793E-2</v>
      </c>
      <c r="BQ307" s="48">
        <f>IF(ISERROR(AC307/$J$307*100),"",(AC307/$J$307*100))</f>
        <v>0.10980602557090448</v>
      </c>
      <c r="BR307" s="48">
        <f>IF(ISERROR(AD307/$J$307*100),"",(AD307/$J$307*100))</f>
        <v>2.4324119588491493E-2</v>
      </c>
      <c r="BS307" s="48">
        <f t="shared" ref="BS307:DC307" si="235">IF(ISERROR(AE307/$J$307*100),"",(AE307/$J$307*100))</f>
        <v>0</v>
      </c>
      <c r="BT307" s="48">
        <f t="shared" si="235"/>
        <v>1.3899496907709426E-2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1.1814572371553013E-2</v>
      </c>
      <c r="BY307" s="48">
        <f t="shared" si="235"/>
        <v>0</v>
      </c>
      <c r="BZ307" s="48">
        <f t="shared" si="235"/>
        <v>0</v>
      </c>
      <c r="CA307" s="48">
        <f t="shared" si="235"/>
        <v>1.4941959175787632E-2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4.169849072312827E-2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3.4748742269273561E-2</v>
      </c>
      <c r="CQ307" s="48">
        <f t="shared" si="235"/>
        <v>0</v>
      </c>
      <c r="CR307" s="48">
        <f t="shared" si="235"/>
        <v>5.5597987630837703E-2</v>
      </c>
      <c r="CS307" s="48">
        <f t="shared" si="235"/>
        <v>0</v>
      </c>
      <c r="CT307" s="48">
        <f t="shared" si="235"/>
        <v>1.0424622680782068E-2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2.0849245361564135E-2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36" priority="36" stopIfTrue="1" operator="equal">
      <formula>0</formula>
    </cfRule>
  </conditionalFormatting>
  <conditionalFormatting sqref="S6:BO151 S161:BO306 DW4:FS151">
    <cfRule type="cellIs" dxfId="35" priority="35" operator="greaterThan">
      <formula>0</formula>
    </cfRule>
  </conditionalFormatting>
  <conditionalFormatting sqref="E154:G157 E2:G2 DI2:DK2">
    <cfRule type="cellIs" dxfId="34" priority="34" stopIfTrue="1" operator="equal">
      <formula>0</formula>
    </cfRule>
  </conditionalFormatting>
  <conditionalFormatting sqref="S6:BO151 S161:BO306 DW4:FS151">
    <cfRule type="cellIs" dxfId="33" priority="33" operator="greaterThan">
      <formula>0</formula>
    </cfRule>
  </conditionalFormatting>
  <conditionalFormatting sqref="E154:G157 E2:G2 DI2:DK2">
    <cfRule type="cellIs" dxfId="32" priority="32" stopIfTrue="1" operator="equal">
      <formula>0</formula>
    </cfRule>
  </conditionalFormatting>
  <conditionalFormatting sqref="S6:BO151 S161:BO306 DW4:FS151">
    <cfRule type="cellIs" dxfId="31" priority="31" operator="greaterThan">
      <formula>0</formula>
    </cfRule>
  </conditionalFormatting>
  <conditionalFormatting sqref="E154:G157 E2:G2 DI2:DK2">
    <cfRule type="cellIs" dxfId="30" priority="30" stopIfTrue="1" operator="equal">
      <formula>0</formula>
    </cfRule>
  </conditionalFormatting>
  <conditionalFormatting sqref="S6:BO151 S161:BO306 DW4:FS151">
    <cfRule type="cellIs" dxfId="29" priority="29" operator="greaterThan">
      <formula>0</formula>
    </cfRule>
  </conditionalFormatting>
  <conditionalFormatting sqref="E154:G157 E2:G2 DI2:DK2">
    <cfRule type="cellIs" dxfId="28" priority="28" stopIfTrue="1" operator="equal">
      <formula>0</formula>
    </cfRule>
  </conditionalFormatting>
  <conditionalFormatting sqref="S6:BO151 S161:BO306 DW4:FS151">
    <cfRule type="cellIs" dxfId="27" priority="27" operator="greaterThan">
      <formula>0</formula>
    </cfRule>
  </conditionalFormatting>
  <conditionalFormatting sqref="E154:G157 E2:G2 DI2:DK2">
    <cfRule type="cellIs" dxfId="26" priority="26" stopIfTrue="1" operator="equal">
      <formula>0</formula>
    </cfRule>
  </conditionalFormatting>
  <conditionalFormatting sqref="S6:BO151 S161:BO306 DW4:FS151">
    <cfRule type="cellIs" dxfId="25" priority="25" operator="greaterThan">
      <formula>0</formula>
    </cfRule>
  </conditionalFormatting>
  <conditionalFormatting sqref="E154:G157 E2:G2 DI2:DK2">
    <cfRule type="cellIs" dxfId="24" priority="24" stopIfTrue="1" operator="equal">
      <formula>0</formula>
    </cfRule>
  </conditionalFormatting>
  <conditionalFormatting sqref="S6:BO151 S161:BO306 DW4:FS151">
    <cfRule type="cellIs" dxfId="23" priority="23" operator="greaterThan">
      <formula>0</formula>
    </cfRule>
  </conditionalFormatting>
  <conditionalFormatting sqref="E154:G157 E2:G2 DI2:DK2">
    <cfRule type="cellIs" dxfId="22" priority="22" stopIfTrue="1" operator="equal">
      <formula>0</formula>
    </cfRule>
  </conditionalFormatting>
  <conditionalFormatting sqref="S6:BO151 S161:BO306 DW4:FS151">
    <cfRule type="cellIs" dxfId="21" priority="21" operator="greaterThan">
      <formula>0</formula>
    </cfRule>
  </conditionalFormatting>
  <conditionalFormatting sqref="E154:G157 E2:G2 DI2:DK2">
    <cfRule type="cellIs" dxfId="20" priority="20" stopIfTrue="1" operator="equal">
      <formula>0</formula>
    </cfRule>
  </conditionalFormatting>
  <conditionalFormatting sqref="S6:BO151 S161:BO306 DW4:FS151">
    <cfRule type="cellIs" dxfId="19" priority="19" operator="greaterThan">
      <formula>0</formula>
    </cfRule>
  </conditionalFormatting>
  <conditionalFormatting sqref="E154:G157 E2:G2 DI2:DK2">
    <cfRule type="cellIs" dxfId="18" priority="18" stopIfTrue="1" operator="equal">
      <formula>0</formula>
    </cfRule>
  </conditionalFormatting>
  <conditionalFormatting sqref="S6:BO151 S161:BO306 DW4:FS151">
    <cfRule type="cellIs" dxfId="17" priority="17" operator="greaterThan">
      <formula>0</formula>
    </cfRule>
  </conditionalFormatting>
  <conditionalFormatting sqref="E154:G157 E2:G2 DI2:DK2">
    <cfRule type="cellIs" dxfId="16" priority="16" stopIfTrue="1" operator="equal">
      <formula>0</formula>
    </cfRule>
  </conditionalFormatting>
  <conditionalFormatting sqref="S6:BO151 S161:BO306 DW4:FS151">
    <cfRule type="cellIs" dxfId="15" priority="15" operator="greaterThan">
      <formula>0</formula>
    </cfRule>
  </conditionalFormatting>
  <conditionalFormatting sqref="E154:G157 E2:G2 DI2:DK2">
    <cfRule type="cellIs" dxfId="14" priority="14" stopIfTrue="1" operator="equal">
      <formula>0</formula>
    </cfRule>
  </conditionalFormatting>
  <conditionalFormatting sqref="S6:BO151 S161:BO306 DW4:FS151">
    <cfRule type="cellIs" dxfId="13" priority="13" operator="greaterThan">
      <formula>0</formula>
    </cfRule>
  </conditionalFormatting>
  <conditionalFormatting sqref="E154:G157 E2:G2 DI2:DK2">
    <cfRule type="cellIs" dxfId="12" priority="12" stopIfTrue="1" operator="equal">
      <formula>0</formula>
    </cfRule>
  </conditionalFormatting>
  <conditionalFormatting sqref="S6:BO151 S161:BO306 DW4:FS151">
    <cfRule type="cellIs" dxfId="11" priority="11" operator="greaterThan">
      <formula>0</formula>
    </cfRule>
  </conditionalFormatting>
  <conditionalFormatting sqref="E154:G157 E2:G2 DI2:DK2">
    <cfRule type="cellIs" dxfId="10" priority="10" stopIfTrue="1" operator="equal">
      <formula>0</formula>
    </cfRule>
  </conditionalFormatting>
  <conditionalFormatting sqref="S6:BO151 S161:BO306 DW4:FS151">
    <cfRule type="cellIs" dxfId="9" priority="9" operator="greaterThan">
      <formula>0</formula>
    </cfRule>
  </conditionalFormatting>
  <conditionalFormatting sqref="E154:G157 E2:G2 DI2:DK2">
    <cfRule type="cellIs" dxfId="8" priority="8" stopIfTrue="1" operator="equal">
      <formula>0</formula>
    </cfRule>
  </conditionalFormatting>
  <conditionalFormatting sqref="S6:BO151 S161:BO306 DW4:FS151">
    <cfRule type="cellIs" dxfId="7" priority="7" operator="greaterThan">
      <formula>0</formula>
    </cfRule>
  </conditionalFormatting>
  <conditionalFormatting sqref="E154:G157 E2:G2 DI2:DK2">
    <cfRule type="cellIs" dxfId="6" priority="6" stopIfTrue="1" operator="equal">
      <formula>0</formula>
    </cfRule>
  </conditionalFormatting>
  <conditionalFormatting sqref="S6:BO151 S161:BO306 DW4:FS151">
    <cfRule type="cellIs" dxfId="5" priority="5" operator="greaterThan">
      <formula>0</formula>
    </cfRule>
  </conditionalFormatting>
  <conditionalFormatting sqref="E154:G157 E2:G2 DI2:DK2">
    <cfRule type="cellIs" dxfId="4" priority="4" stopIfTrue="1" operator="equal">
      <formula>0</formula>
    </cfRule>
  </conditionalFormatting>
  <conditionalFormatting sqref="S6:BO151 S161:BO306 DW4:FS151">
    <cfRule type="cellIs" dxfId="3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2017-01-06T01:39:18Z</dcterms:modified>
</cp:coreProperties>
</file>