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D296"/>
  <c r="F296" s="1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G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G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G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I224"/>
  <c r="CH224"/>
  <c r="CG224"/>
  <c r="CF224"/>
  <c r="CE224"/>
  <c r="CD224"/>
  <c r="CC224"/>
  <c r="CB224"/>
  <c r="CA224"/>
  <c r="BZ224"/>
  <c r="BY224"/>
  <c r="BW224"/>
  <c r="BS224"/>
  <c r="AD224"/>
  <c r="AD307" s="1"/>
  <c r="I224"/>
  <c r="L224" s="1"/>
  <c r="H224"/>
  <c r="D224"/>
  <c r="D307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G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G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G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G161"/>
  <c r="G307" s="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D141"/>
  <c r="DH141" s="1"/>
  <c r="DJ141" s="1"/>
  <c r="DN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G113"/>
  <c r="DK113" s="1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G69"/>
  <c r="EF69"/>
  <c r="EE69"/>
  <c r="ED69"/>
  <c r="EC69"/>
  <c r="EB69"/>
  <c r="EA69"/>
  <c r="DZ69"/>
  <c r="DY69"/>
  <c r="DX69"/>
  <c r="DW69"/>
  <c r="DM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I69"/>
  <c r="CH69"/>
  <c r="CG69"/>
  <c r="CF69"/>
  <c r="CE69"/>
  <c r="CD69"/>
  <c r="CC69"/>
  <c r="CB69"/>
  <c r="CA69"/>
  <c r="BZ69"/>
  <c r="BY69"/>
  <c r="BW69"/>
  <c r="BS69"/>
  <c r="AD69"/>
  <c r="AD152" s="1"/>
  <c r="I69"/>
  <c r="L69" s="1"/>
  <c r="H69"/>
  <c r="G69"/>
  <c r="DK69" s="1"/>
  <c r="D69"/>
  <c r="D152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G60"/>
  <c r="DK60" s="1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G47"/>
  <c r="DK47" s="1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DK24" s="1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BB10"/>
  <c r="FF10" s="1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B7"/>
  <c r="BB152" s="1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9"/>
  <c r="GD69"/>
  <c r="GE69"/>
  <c r="GF69"/>
  <c r="GG69"/>
  <c r="GH69"/>
  <c r="GI69"/>
  <c r="GJ69"/>
  <c r="GK69"/>
  <c r="GL69"/>
  <c r="GM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GT10"/>
  <c r="DM10"/>
  <c r="DP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P22"/>
  <c r="FT22"/>
  <c r="FU22"/>
  <c r="FV22"/>
  <c r="FX22"/>
  <c r="FZ22"/>
  <c r="GB22"/>
  <c r="K23"/>
  <c r="DO23"/>
  <c r="DS23" s="1"/>
  <c r="FT23"/>
  <c r="FU23"/>
  <c r="FV23"/>
  <c r="FX23"/>
  <c r="FY23"/>
  <c r="FZ23"/>
  <c r="GB23"/>
  <c r="K24"/>
  <c r="DO24"/>
  <c r="DP24"/>
  <c r="FT24"/>
  <c r="FU24"/>
  <c r="FV24"/>
  <c r="FX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P47"/>
  <c r="FT47"/>
  <c r="FU47"/>
  <c r="FV47"/>
  <c r="FX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P60"/>
  <c r="FT60"/>
  <c r="FU60"/>
  <c r="FV60"/>
  <c r="FX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DX156"/>
  <c r="DW153"/>
  <c r="EJ165"/>
  <c r="EJ161"/>
  <c r="EJ162"/>
  <c r="EK162" s="1"/>
  <c r="EJ163"/>
  <c r="EK163" s="1"/>
  <c r="EJ164"/>
  <c r="EK164" s="1"/>
  <c r="GE152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O152"/>
  <c r="GP152"/>
  <c r="GQ152"/>
  <c r="GR152"/>
  <c r="GS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P152"/>
  <c r="CP7"/>
  <c r="DK7"/>
  <c r="DK152" s="1"/>
  <c r="FF7"/>
  <c r="CP10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P113"/>
  <c r="FT113"/>
  <c r="FU113"/>
  <c r="FV113"/>
  <c r="FX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69"/>
  <c r="J69" s="1"/>
  <c r="BR69"/>
  <c r="CJ69"/>
  <c r="DH69"/>
  <c r="DJ69" s="1"/>
  <c r="EH69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1"/>
  <c r="J141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4"/>
  <c r="J224" s="1"/>
  <c r="BR224"/>
  <c r="CJ224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4"/>
  <c r="R224"/>
  <c r="BX224" s="1"/>
  <c r="P224"/>
  <c r="BV224" s="1"/>
  <c r="N224"/>
  <c r="BT224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1"/>
  <c r="R141"/>
  <c r="BX141" s="1"/>
  <c r="P141"/>
  <c r="BV141" s="1"/>
  <c r="N141"/>
  <c r="BT141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FV69"/>
  <c r="DL69"/>
  <c r="BP69"/>
  <c r="R69"/>
  <c r="BX69" s="1"/>
  <c r="P69"/>
  <c r="BV69" s="1"/>
  <c r="N69"/>
  <c r="BT6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GT7"/>
  <c r="DM7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4"/>
  <c r="F307"/>
  <c r="K141"/>
  <c r="DN69"/>
  <c r="DS113"/>
  <c r="FY113" s="1"/>
  <c r="DS95"/>
  <c r="FY95" s="1"/>
  <c r="DS90"/>
  <c r="FY90" s="1"/>
  <c r="GN69"/>
  <c r="K69"/>
  <c r="FF152"/>
  <c r="GT152" s="1"/>
  <c r="EH152"/>
  <c r="DH152"/>
  <c r="F152"/>
  <c r="DY156"/>
  <c r="DS60"/>
  <c r="FY60" s="1"/>
  <c r="DS52"/>
  <c r="FY52" s="1"/>
  <c r="DS47"/>
  <c r="FY47" s="1"/>
  <c r="DS24"/>
  <c r="FY24" s="1"/>
  <c r="DS22"/>
  <c r="FY22" s="1"/>
  <c r="GN152" l="1"/>
  <c r="BQ69"/>
  <c r="O69"/>
  <c r="BU69" s="1"/>
  <c r="DV69"/>
  <c r="GB69" s="1"/>
  <c r="DT69"/>
  <c r="FZ69" s="1"/>
  <c r="DR69"/>
  <c r="FX69" s="1"/>
  <c r="FT69"/>
  <c r="BQ141"/>
  <c r="O141"/>
  <c r="BU141" s="1"/>
  <c r="BQ224"/>
  <c r="O224"/>
  <c r="BU224" s="1"/>
  <c r="N152"/>
  <c r="M152" s="1"/>
  <c r="BT4"/>
  <c r="R152"/>
  <c r="Q152" s="1"/>
  <c r="BX4"/>
  <c r="P152"/>
  <c r="K152"/>
  <c r="BR152"/>
  <c r="BP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P7"/>
  <c r="DM152"/>
  <c r="DP152" s="1"/>
  <c r="FV152" s="1"/>
  <c r="DO69"/>
  <c r="DL152"/>
  <c r="N307"/>
  <c r="M307" s="1"/>
  <c r="BT159"/>
  <c r="R307"/>
  <c r="Q307" s="1"/>
  <c r="BX159"/>
  <c r="P307"/>
  <c r="K307"/>
  <c r="BR307"/>
  <c r="BP307"/>
  <c r="BQ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EJ167" i="87" l="1"/>
  <c r="EJ166"/>
  <c r="DO152"/>
  <c r="FU152" s="1"/>
  <c r="DS69"/>
  <c r="FY69" s="1"/>
  <c r="FU69"/>
  <c r="FV7"/>
  <c r="DS7"/>
  <c r="FY7" s="1"/>
  <c r="DS4"/>
  <c r="FY4" s="1"/>
  <c r="FU4"/>
  <c r="DR152"/>
  <c r="FX4"/>
  <c r="DV152"/>
  <c r="GB4"/>
  <c r="EI167"/>
  <c r="EI166"/>
  <c r="EI165"/>
  <c r="EK165" s="1"/>
  <c r="EI161"/>
  <c r="EK161" s="1"/>
  <c r="DT152"/>
  <c r="FZ152" s="1"/>
  <c r="FT152"/>
  <c r="O307"/>
  <c r="O152"/>
  <c r="DU152" l="1"/>
  <c r="GA152" s="1"/>
  <c r="GB152"/>
  <c r="DQ152"/>
  <c r="FX152"/>
  <c r="EK166"/>
  <c r="EK167"/>
  <c r="DS152" l="1"/>
  <c r="FY152" s="1"/>
  <c r="FW152"/>
</calcChain>
</file>

<file path=xl/sharedStrings.xml><?xml version="1.0" encoding="utf-8"?>
<sst xmlns="http://schemas.openxmlformats.org/spreadsheetml/2006/main" count="1035" uniqueCount="280">
  <si>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</si>
  <si>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</si>
  <si>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</si>
  <si>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</si>
  <si>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</si>
  <si>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</si>
  <si>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</si>
  <si>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</si>
  <si>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</si>
  <si>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</si>
  <si>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</si>
  <si>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</si>
  <si>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</si>
  <si>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</si>
  <si>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</si>
  <si>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</si>
  <si>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</si>
  <si>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</si>
  <si>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</si>
  <si>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</si>
  <si>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</si>
  <si>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</si>
  <si>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</si>
  <si>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</si>
  <si>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</si>
  <si>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</si>
  <si>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</si>
  <si>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</si>
  <si>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</si>
  <si>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</si>
  <si>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</si>
  <si>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</si>
  <si>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</si>
  <si>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</si>
  <si>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</si>
  <si>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</si>
  <si>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</si>
  <si>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</si>
  <si>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</si>
  <si>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</si>
  <si>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</si>
  <si>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</si>
  <si>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</si>
  <si>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</si>
  <si>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</si>
  <si>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</si>
  <si>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</si>
  <si>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</si>
  <si>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</si>
  <si>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</si>
  <si>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</si>
  <si>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</si>
  <si>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</si>
  <si>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</si>
  <si>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</si>
  <si>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</si>
  <si>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</si>
  <si>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25g乳酸玉米</t>
    <phoneticPr fontId="1" type="noConversion"/>
  </si>
  <si>
    <t>气泡</t>
    <phoneticPr fontId="1" type="noConversion"/>
  </si>
  <si>
    <t>气泡、偏膜</t>
    <phoneticPr fontId="1" type="noConversion"/>
  </si>
  <si>
    <t>25g乳酸哈密瓜</t>
    <phoneticPr fontId="1" type="noConversion"/>
  </si>
  <si>
    <t>60g吸吸哈密瓜</t>
    <phoneticPr fontId="1" type="noConversion"/>
  </si>
  <si>
    <t>净含量不足</t>
    <phoneticPr fontId="1" type="noConversion"/>
  </si>
  <si>
    <t>25g乳酸酸奶</t>
    <phoneticPr fontId="1" type="noConversion"/>
  </si>
  <si>
    <t>封口不良</t>
    <phoneticPr fontId="1" type="noConversion"/>
  </si>
  <si>
    <t>30g钙铁锌柠檬</t>
    <phoneticPr fontId="1" type="noConversion"/>
  </si>
  <si>
    <t>80g情人香橙</t>
    <phoneticPr fontId="1" type="noConversion"/>
  </si>
  <si>
    <t>翻料、气泡</t>
    <phoneticPr fontId="1" type="noConversion"/>
  </si>
  <si>
    <t>95g果肉杂果</t>
    <phoneticPr fontId="1" type="noConversion"/>
  </si>
  <si>
    <t>气泡、刮伤膜、杂物、挂杯</t>
    <phoneticPr fontId="1" type="noConversion"/>
  </si>
  <si>
    <t>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</si>
  <si>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</si>
  <si>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</si>
  <si>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</si>
  <si>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</si>
  <si>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</si>
  <si>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</si>
  <si>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</si>
  <si>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</si>
  <si>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</si>
  <si>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</si>
  <si>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</si>
  <si>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</si>
  <si>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</si>
  <si>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</si>
  <si>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</si>
  <si>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</si>
  <si>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</si>
  <si>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</si>
  <si>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</si>
  <si>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</si>
  <si>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</si>
  <si>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</si>
  <si>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</si>
  <si>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</si>
  <si>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</si>
  <si>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</si>
  <si>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</si>
  <si>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</si>
  <si>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</si>
  <si>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</si>
  <si>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</si>
  <si>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</si>
  <si>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</si>
  <si>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</si>
  <si>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</si>
  <si>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</si>
  <si>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</si>
  <si>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</si>
  <si>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</si>
  <si>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</si>
  <si>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</si>
  <si>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</si>
  <si>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</si>
  <si>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</si>
  <si>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</si>
  <si>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</si>
  <si>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</si>
  <si>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</si>
  <si>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</si>
  <si>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</si>
  <si>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</si>
  <si>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</si>
  <si>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</si>
  <si>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</si>
  <si>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</si>
  <si>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</si>
  <si>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漆片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</si>
  <si>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</si>
  <si>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</si>
  <si>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</si>
  <si>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</si>
  <si>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</si>
  <si>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</si>
  <si>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</si>
  <si>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</si>
  <si>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</si>
  <si>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</si>
  <si>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</si>
  <si>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</si>
  <si>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</si>
  <si>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</si>
  <si>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</si>
  <si>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</si>
  <si>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</si>
  <si>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</si>
  <si>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</si>
  <si>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</si>
  <si>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</si>
  <si>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</si>
  <si>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</si>
  <si>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</si>
  <si>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</si>
  <si>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</si>
  <si>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</si>
  <si>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</si>
  <si>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</si>
  <si>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</si>
  <si>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</si>
  <si>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</si>
  <si>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</si>
  <si>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</si>
  <si>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</si>
  <si>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</si>
  <si>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</si>
  <si>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</si>
  <si>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</si>
  <si>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</si>
  <si>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</si>
  <si>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</si>
  <si>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</si>
  <si>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</si>
  <si>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</si>
  <si>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</si>
  <si>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</si>
  <si>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</si>
  <si>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</si>
  <si>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</si>
  <si>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</si>
  <si>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</si>
  <si>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</si>
  <si>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</si>
  <si>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</si>
  <si>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</si>
  <si>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</si>
  <si>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</si>
  <si>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</si>
  <si>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</si>
  <si>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</si>
  <si>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</si>
  <si>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</si>
  <si>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</si>
  <si>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</si>
  <si>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</si>
  <si>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</si>
  <si>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</si>
  <si>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</si>
  <si>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</si>
  <si>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</si>
  <si>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</si>
  <si>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</si>
  <si>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</si>
  <si>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</si>
  <si>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</si>
  <si>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</si>
  <si>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</si>
  <si>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</si>
  <si>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</si>
  <si>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</si>
  <si>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</si>
  <si>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</si>
  <si>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</si>
  <si>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</si>
  <si>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</si>
  <si>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</si>
  <si>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</si>
  <si>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</si>
  <si>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</si>
  <si>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</si>
  <si>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</si>
  <si>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</si>
  <si>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</si>
  <si>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</si>
  <si>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</si>
  <si>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</si>
  <si>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</si>
  <si>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</si>
  <si>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</si>
  <si>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</si>
  <si>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</si>
  <si>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</si>
  <si>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</si>
  <si>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</si>
  <si>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</si>
  <si>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</si>
  <si>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</si>
  <si>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</si>
  <si>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</si>
  <si>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</si>
  <si>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</si>
  <si>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</si>
  <si>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</si>
  <si>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</si>
  <si>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</si>
  <si>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</si>
  <si>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</si>
  <si>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</si>
  <si>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</si>
  <si>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</si>
  <si>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</si>
  <si>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</si>
  <si>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</si>
  <si>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</si>
  <si>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</si>
  <si>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</si>
  <si>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</si>
  <si>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</si>
  <si>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</si>
  <si>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</si>
  <si>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</si>
  <si>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</si>
  <si>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</si>
  <si>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</si>
  <si>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</si>
  <si>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</si>
  <si>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</si>
  <si>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</si>
  <si>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</si>
  <si>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</si>
  <si>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</si>
  <si>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</si>
  <si>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</si>
  <si>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</si>
  <si>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</si>
  <si>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</si>
  <si>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</si>
  <si>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</si>
  <si>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</si>
  <si>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60*(6*15g)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</si>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</sst>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3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1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样表"/>
    </sheetNames>
    <sheetDataSet>
      <sheetData sheetId="0"/>
      <sheetData sheetId="1"/>
      <sheetData sheetId="2"/>
      <sheetData sheetId="3">
        <row r="152">
          <cell r="J152">
            <v>29826.480000000007</v>
          </cell>
          <cell r="K152">
            <v>0.22312388186604648</v>
          </cell>
          <cell r="L152">
            <v>0.17236738012042002</v>
          </cell>
          <cell r="M152">
            <v>0.59959492370537837</v>
          </cell>
          <cell r="P152">
            <v>0.26821803980892145</v>
          </cell>
          <cell r="Q152">
            <v>0.30706496375033177</v>
          </cell>
        </row>
        <row r="307">
          <cell r="J307">
            <v>29363.040000000001</v>
          </cell>
          <cell r="K307">
            <v>0.35197309270429766</v>
          </cell>
          <cell r="L307">
            <v>0.17044295839828272</v>
          </cell>
          <cell r="M307">
            <v>0.58692912927271812</v>
          </cell>
          <cell r="P307">
            <v>0.10216925767904139</v>
          </cell>
          <cell r="Q307">
            <v>0.26542527612944705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L9">
            <v>4188.8</v>
          </cell>
        </row>
        <row r="27">
          <cell r="L27">
            <v>4564.0199999999995</v>
          </cell>
        </row>
        <row r="29">
          <cell r="L29">
            <v>3672.2000000000003</v>
          </cell>
        </row>
        <row r="47">
          <cell r="L47">
            <v>771.2</v>
          </cell>
        </row>
        <row r="49">
          <cell r="L49">
            <v>2809.3714285714286</v>
          </cell>
        </row>
        <row r="78">
          <cell r="L78">
            <v>2501.3999999999996</v>
          </cell>
        </row>
        <row r="107">
          <cell r="L107">
            <v>2452.2249999999999</v>
          </cell>
        </row>
        <row r="112">
          <cell r="L112">
            <v>3303.7900000000004</v>
          </cell>
        </row>
        <row r="137">
          <cell r="L137">
            <v>2891.5333333333333</v>
          </cell>
        </row>
        <row r="176">
          <cell r="L176">
            <v>1020.8000000000001</v>
          </cell>
        </row>
        <row r="194">
          <cell r="L194">
            <v>2805.0000000000005</v>
          </cell>
        </row>
        <row r="218">
          <cell r="L218">
            <v>2053.3333333333335</v>
          </cell>
        </row>
        <row r="222">
          <cell r="L222">
            <v>2002</v>
          </cell>
        </row>
        <row r="234">
          <cell r="L234">
            <v>2518.08</v>
          </cell>
        </row>
        <row r="236">
          <cell r="L236">
            <v>12065.800000000001</v>
          </cell>
        </row>
        <row r="256">
          <cell r="L256">
            <v>3084.8</v>
          </cell>
        </row>
        <row r="257">
          <cell r="L257">
            <v>826.28571428571433</v>
          </cell>
        </row>
        <row r="316">
          <cell r="L316">
            <v>1721.7749999999999</v>
          </cell>
        </row>
        <row r="318">
          <cell r="L318">
            <v>3301.2</v>
          </cell>
        </row>
        <row r="321">
          <cell r="L321">
            <v>1363.95</v>
          </cell>
        </row>
        <row r="324">
          <cell r="L324">
            <v>2160.585</v>
          </cell>
        </row>
        <row r="346">
          <cell r="L346">
            <v>4008.7166666666667</v>
          </cell>
        </row>
        <row r="403">
          <cell r="L403">
            <v>3029.4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2" sqref="F12:G12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.75" customHeight="1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88"/>
      <c r="E2" s="91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0" customHeight="1">
      <c r="A3" s="12" t="s">
        <v>29</v>
      </c>
      <c r="B3" s="15">
        <f>+'[1]4'!$J$152</f>
        <v>29826.480000000007</v>
      </c>
      <c r="C3" s="15">
        <f>+'[1]4'!$J$307</f>
        <v>29363.040000000001</v>
      </c>
      <c r="D3" s="89"/>
      <c r="E3" s="92"/>
      <c r="F3" s="95"/>
      <c r="G3" s="96"/>
      <c r="H3" s="56" t="s">
        <v>30</v>
      </c>
      <c r="I3" s="56" t="s">
        <v>31</v>
      </c>
      <c r="J3" s="83" t="s">
        <v>32</v>
      </c>
      <c r="K3" s="84"/>
      <c r="L3" s="56" t="s">
        <v>33</v>
      </c>
      <c r="M3" s="83" t="s">
        <v>34</v>
      </c>
      <c r="N3" s="84"/>
    </row>
    <row r="4" spans="1:14" s="17" customFormat="1" ht="30" customHeight="1">
      <c r="A4" s="13" t="s">
        <v>35</v>
      </c>
      <c r="B4" s="15">
        <f>+'[1]4'!$M$152</f>
        <v>0.59959492370537837</v>
      </c>
      <c r="C4" s="15">
        <f>+'[1]4'!$M$307</f>
        <v>0.58692912927271812</v>
      </c>
      <c r="D4" s="89"/>
      <c r="E4" s="91" t="s">
        <v>55</v>
      </c>
      <c r="F4" s="85" t="s">
        <v>57</v>
      </c>
      <c r="G4" s="86"/>
      <c r="H4" s="18">
        <v>0.3</v>
      </c>
      <c r="I4" s="18">
        <v>0.06</v>
      </c>
      <c r="J4" s="83" t="s">
        <v>58</v>
      </c>
      <c r="K4" s="84"/>
      <c r="L4" s="18">
        <v>0.35</v>
      </c>
      <c r="M4" s="83" t="s">
        <v>59</v>
      </c>
      <c r="N4" s="84"/>
    </row>
    <row r="5" spans="1:14" s="17" customFormat="1" ht="30" customHeight="1">
      <c r="A5" s="13" t="s">
        <v>31</v>
      </c>
      <c r="B5" s="15">
        <f>+'[1]4'!$K$152</f>
        <v>0.22312388186604648</v>
      </c>
      <c r="C5" s="15">
        <f>+'[1]4'!$K$307</f>
        <v>0.35197309270429766</v>
      </c>
      <c r="D5" s="89"/>
      <c r="E5" s="100"/>
      <c r="F5" s="85" t="s">
        <v>60</v>
      </c>
      <c r="G5" s="86"/>
      <c r="H5" s="18">
        <v>0.3</v>
      </c>
      <c r="I5" s="18">
        <v>0.19</v>
      </c>
      <c r="J5" s="83" t="s">
        <v>58</v>
      </c>
      <c r="K5" s="84"/>
      <c r="L5" s="18">
        <v>0.28999999999999998</v>
      </c>
      <c r="M5" s="83" t="s">
        <v>59</v>
      </c>
      <c r="N5" s="84"/>
    </row>
    <row r="6" spans="1:14" s="17" customFormat="1" ht="30" customHeight="1">
      <c r="A6" s="13" t="s">
        <v>36</v>
      </c>
      <c r="B6" s="15">
        <f>+'[1]4'!$L$152</f>
        <v>0.17236738012042002</v>
      </c>
      <c r="C6" s="15">
        <f>+'[1]4'!$L$307</f>
        <v>0.17044295839828272</v>
      </c>
      <c r="D6" s="89"/>
      <c r="E6" s="92"/>
      <c r="F6" s="85" t="s">
        <v>61</v>
      </c>
      <c r="G6" s="86"/>
      <c r="H6" s="18">
        <v>0.3</v>
      </c>
      <c r="I6" s="18">
        <v>0.39</v>
      </c>
      <c r="J6" s="83" t="s">
        <v>62</v>
      </c>
      <c r="K6" s="84"/>
      <c r="L6" s="18">
        <v>0</v>
      </c>
      <c r="M6" s="83"/>
      <c r="N6" s="84"/>
    </row>
    <row r="7" spans="1:14" s="17" customFormat="1" ht="30" customHeight="1">
      <c r="A7" s="13" t="s">
        <v>37</v>
      </c>
      <c r="B7" s="15">
        <f>+B5+B6</f>
        <v>0.3954912619864665</v>
      </c>
      <c r="C7" s="15">
        <f>+C5+C6</f>
        <v>0.52241605110258038</v>
      </c>
      <c r="D7" s="89"/>
      <c r="E7" s="146" t="s">
        <v>56</v>
      </c>
      <c r="F7" s="85" t="s">
        <v>63</v>
      </c>
      <c r="G7" s="86"/>
      <c r="H7" s="18">
        <v>0.3</v>
      </c>
      <c r="I7" s="18">
        <v>0.12</v>
      </c>
      <c r="J7" s="83" t="s">
        <v>58</v>
      </c>
      <c r="K7" s="84"/>
      <c r="L7" s="18">
        <v>0.52</v>
      </c>
      <c r="M7" s="83" t="s">
        <v>64</v>
      </c>
      <c r="N7" s="84"/>
    </row>
    <row r="8" spans="1:14" s="17" customFormat="1" ht="30" customHeight="1">
      <c r="A8" s="13" t="s">
        <v>38</v>
      </c>
      <c r="B8" s="16">
        <f>+B7-B4</f>
        <v>-0.20410366171891187</v>
      </c>
      <c r="C8" s="16">
        <f>+C7-C4</f>
        <v>-6.4513078170137739E-2</v>
      </c>
      <c r="D8" s="89"/>
      <c r="E8" s="146"/>
      <c r="F8" s="85" t="s">
        <v>65</v>
      </c>
      <c r="G8" s="86"/>
      <c r="H8" s="18">
        <v>0.35</v>
      </c>
      <c r="I8" s="19">
        <v>0.11</v>
      </c>
      <c r="J8" s="83" t="s">
        <v>58</v>
      </c>
      <c r="K8" s="84"/>
      <c r="L8" s="18">
        <v>0.32</v>
      </c>
      <c r="M8" s="83" t="s">
        <v>58</v>
      </c>
      <c r="N8" s="84"/>
    </row>
    <row r="9" spans="1:14" s="17" customFormat="1" ht="30" customHeight="1">
      <c r="A9" s="12" t="s">
        <v>39</v>
      </c>
      <c r="B9" s="16">
        <f>+'[1]4'!$Q$152</f>
        <v>0.30706496375033177</v>
      </c>
      <c r="C9" s="16">
        <f>+'[1]4'!$Q$307</f>
        <v>0.26542527612944705</v>
      </c>
      <c r="D9" s="89"/>
      <c r="E9" s="146"/>
      <c r="F9" s="85" t="s">
        <v>66</v>
      </c>
      <c r="G9" s="86"/>
      <c r="H9" s="18">
        <v>0.7</v>
      </c>
      <c r="I9" s="18">
        <v>1.55</v>
      </c>
      <c r="J9" s="83" t="s">
        <v>67</v>
      </c>
      <c r="K9" s="84"/>
      <c r="L9" s="18">
        <v>0</v>
      </c>
      <c r="M9" s="83"/>
      <c r="N9" s="84"/>
    </row>
    <row r="10" spans="1:14" s="17" customFormat="1" ht="30" customHeight="1">
      <c r="A10" s="12" t="s">
        <v>43</v>
      </c>
      <c r="B10" s="16">
        <f>+'[1]4'!$P$152</f>
        <v>0.26821803980892145</v>
      </c>
      <c r="C10" s="16">
        <f>+'[1]4'!$P$307</f>
        <v>0.10216925767904139</v>
      </c>
      <c r="D10" s="89"/>
      <c r="E10" s="146"/>
      <c r="F10" s="85" t="s">
        <v>68</v>
      </c>
      <c r="G10" s="86"/>
      <c r="H10" s="18">
        <v>1.2</v>
      </c>
      <c r="I10" s="18">
        <v>1.25</v>
      </c>
      <c r="J10" s="83" t="s">
        <v>69</v>
      </c>
      <c r="K10" s="84"/>
      <c r="L10" s="56">
        <v>0</v>
      </c>
      <c r="M10" s="83"/>
      <c r="N10" s="84"/>
    </row>
    <row r="11" spans="1:14" s="17" customFormat="1" ht="30" customHeight="1">
      <c r="A11" s="52"/>
      <c r="B11" s="52"/>
      <c r="C11" s="52"/>
      <c r="D11" s="89"/>
      <c r="E11" s="146"/>
      <c r="F11" s="85" t="s">
        <v>61</v>
      </c>
      <c r="G11" s="86"/>
      <c r="H11" s="18">
        <v>0.3</v>
      </c>
      <c r="I11" s="18">
        <v>0.35399999999999998</v>
      </c>
      <c r="J11" s="83" t="s">
        <v>62</v>
      </c>
      <c r="K11" s="84"/>
      <c r="L11" s="56">
        <v>0.26</v>
      </c>
      <c r="M11" s="83" t="s">
        <v>70</v>
      </c>
      <c r="N11" s="84"/>
    </row>
    <row r="12" spans="1:14" s="17" customFormat="1" ht="30" customHeight="1">
      <c r="A12" s="12"/>
      <c r="B12" s="16"/>
      <c r="C12" s="16"/>
      <c r="D12" s="89"/>
      <c r="E12" s="147"/>
      <c r="F12" s="85"/>
      <c r="G12" s="86"/>
      <c r="H12" s="18"/>
      <c r="I12" s="18"/>
      <c r="J12" s="83"/>
      <c r="K12" s="84"/>
      <c r="L12" s="56"/>
      <c r="M12" s="83"/>
      <c r="N12" s="84"/>
    </row>
    <row r="13" spans="1:14" s="17" customFormat="1" ht="30" customHeight="1">
      <c r="A13" s="14"/>
      <c r="B13" s="12"/>
      <c r="C13" s="12"/>
      <c r="D13" s="89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0" customHeight="1">
      <c r="A14" s="14"/>
      <c r="B14" s="12"/>
      <c r="C14" s="12"/>
      <c r="D14" s="89"/>
      <c r="E14" s="19" t="s">
        <v>41</v>
      </c>
      <c r="F14" s="20">
        <v>3</v>
      </c>
      <c r="G14" s="20">
        <v>0</v>
      </c>
      <c r="H14" s="20">
        <v>0</v>
      </c>
      <c r="I14" s="20">
        <v>2</v>
      </c>
      <c r="J14" s="20">
        <v>3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0" customHeight="1">
      <c r="A15" s="13"/>
      <c r="B15" s="12"/>
      <c r="C15" s="12"/>
      <c r="D15" s="90"/>
      <c r="E15" s="19" t="s">
        <v>42</v>
      </c>
      <c r="F15" s="20">
        <v>2</v>
      </c>
      <c r="G15" s="20">
        <v>0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6">
    <mergeCell ref="E4:E6"/>
    <mergeCell ref="E7:E11"/>
    <mergeCell ref="F9:G9"/>
    <mergeCell ref="J9:K9"/>
    <mergeCell ref="M9:N9"/>
    <mergeCell ref="M7:N7"/>
    <mergeCell ref="M5:N5"/>
    <mergeCell ref="F6:G6"/>
    <mergeCell ref="J6:K6"/>
    <mergeCell ref="F8:G8"/>
    <mergeCell ref="J8:K8"/>
    <mergeCell ref="M8:N8"/>
    <mergeCell ref="M6:N6"/>
    <mergeCell ref="F7:G7"/>
    <mergeCell ref="J7:K7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11:N11"/>
    <mergeCell ref="F12:G12"/>
    <mergeCell ref="J12:K12"/>
    <mergeCell ref="M12:N12"/>
    <mergeCell ref="F10:G10"/>
    <mergeCell ref="J10:K10"/>
    <mergeCell ref="F11:G11"/>
    <mergeCell ref="J11:K11"/>
  </mergeCells>
  <phoneticPr fontId="1" type="noConversion"/>
  <conditionalFormatting sqref="F16:M17 F14:N15">
    <cfRule type="cellIs" dxfId="4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97" activeCellId="12" sqref="A159:XFD160 A163:XFD176 A179:XFD201 A203:XFD203 A205:XFD206 A208:XFD223 A225:XFD244 A246:XFD246 A248:XFD249 A251:XFD270 A273:XFD273 A275:XFD294 A297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3" t="s">
        <v>71</v>
      </c>
      <c r="B1" s="103"/>
      <c r="C1" s="103"/>
      <c r="D1" s="103"/>
      <c r="BN1" t="s">
        <v>72</v>
      </c>
      <c r="DE1" s="103" t="s">
        <v>73</v>
      </c>
      <c r="DF1" s="103"/>
      <c r="DG1" s="103"/>
      <c r="DH1" s="103"/>
      <c r="FR1" t="s">
        <v>72</v>
      </c>
    </row>
    <row r="2" spans="1:215" s="34" customFormat="1" ht="26.25" customHeight="1">
      <c r="A2" s="104" t="s">
        <v>74</v>
      </c>
      <c r="B2" s="106" t="s">
        <v>0</v>
      </c>
      <c r="C2" s="108" t="s">
        <v>1</v>
      </c>
      <c r="D2" s="110" t="s">
        <v>2</v>
      </c>
      <c r="E2" s="112" t="s">
        <v>3</v>
      </c>
      <c r="F2" s="114" t="s">
        <v>75</v>
      </c>
      <c r="G2" s="114" t="s">
        <v>76</v>
      </c>
      <c r="H2" s="116" t="s">
        <v>77</v>
      </c>
      <c r="I2" s="116" t="s">
        <v>78</v>
      </c>
      <c r="J2" s="116" t="s">
        <v>4</v>
      </c>
      <c r="K2" s="133" t="s">
        <v>79</v>
      </c>
      <c r="L2" s="121" t="s">
        <v>80</v>
      </c>
      <c r="M2" s="135" t="s">
        <v>5</v>
      </c>
      <c r="N2" s="137" t="s">
        <v>6</v>
      </c>
      <c r="O2" s="114" t="s">
        <v>7</v>
      </c>
      <c r="P2" s="121" t="s">
        <v>10</v>
      </c>
      <c r="Q2" s="126" t="s">
        <v>9</v>
      </c>
      <c r="R2" s="128" t="s">
        <v>8</v>
      </c>
      <c r="S2" s="130" t="s">
        <v>11</v>
      </c>
      <c r="T2" s="131"/>
      <c r="U2" s="131"/>
      <c r="V2" s="131"/>
      <c r="W2" s="131"/>
      <c r="X2" s="131"/>
      <c r="Y2" s="131"/>
      <c r="Z2" s="131"/>
      <c r="AA2" s="132"/>
      <c r="AB2" s="118" t="s">
        <v>81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82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20" t="s">
        <v>83</v>
      </c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 t="s">
        <v>84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E2" s="104" t="s">
        <v>74</v>
      </c>
      <c r="DF2" s="106" t="s">
        <v>0</v>
      </c>
      <c r="DG2" s="108" t="s">
        <v>1</v>
      </c>
      <c r="DH2" s="110" t="s">
        <v>2</v>
      </c>
      <c r="DI2" s="114" t="s">
        <v>3</v>
      </c>
      <c r="DJ2" s="114" t="s">
        <v>75</v>
      </c>
      <c r="DK2" s="114" t="s">
        <v>76</v>
      </c>
      <c r="DL2" s="116" t="s">
        <v>77</v>
      </c>
      <c r="DM2" s="116" t="s">
        <v>78</v>
      </c>
      <c r="DN2" s="116" t="s">
        <v>4</v>
      </c>
      <c r="DO2" s="133" t="s">
        <v>79</v>
      </c>
      <c r="DP2" s="121" t="s">
        <v>80</v>
      </c>
      <c r="DQ2" s="135" t="s">
        <v>5</v>
      </c>
      <c r="DR2" s="137" t="s">
        <v>6</v>
      </c>
      <c r="DS2" s="114" t="s">
        <v>7</v>
      </c>
      <c r="DT2" s="121" t="s">
        <v>10</v>
      </c>
      <c r="DU2" s="126" t="s">
        <v>9</v>
      </c>
      <c r="DV2" s="128" t="s">
        <v>8</v>
      </c>
      <c r="DW2" s="130" t="s">
        <v>11</v>
      </c>
      <c r="DX2" s="131"/>
      <c r="DY2" s="131"/>
      <c r="DZ2" s="131"/>
      <c r="EA2" s="131"/>
      <c r="EB2" s="131"/>
      <c r="EC2" s="131"/>
      <c r="ED2" s="131"/>
      <c r="EE2" s="132"/>
      <c r="EF2" s="118" t="s">
        <v>81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82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20" t="s">
        <v>83</v>
      </c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 t="s">
        <v>84</v>
      </c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</row>
    <row r="3" spans="1:215" s="34" customFormat="1" ht="36" customHeight="1">
      <c r="A3" s="105"/>
      <c r="B3" s="107"/>
      <c r="C3" s="109"/>
      <c r="D3" s="111"/>
      <c r="E3" s="113"/>
      <c r="F3" s="115"/>
      <c r="G3" s="115"/>
      <c r="H3" s="117"/>
      <c r="I3" s="117"/>
      <c r="J3" s="117"/>
      <c r="K3" s="134"/>
      <c r="L3" s="122"/>
      <c r="M3" s="136"/>
      <c r="N3" s="138"/>
      <c r="O3" s="115"/>
      <c r="P3" s="122"/>
      <c r="Q3" s="127"/>
      <c r="R3" s="129"/>
      <c r="S3" s="35" t="s">
        <v>12</v>
      </c>
      <c r="T3" s="35" t="s">
        <v>13</v>
      </c>
      <c r="U3" s="35" t="s">
        <v>85</v>
      </c>
      <c r="V3" s="35" t="s">
        <v>86</v>
      </c>
      <c r="W3" s="35" t="s">
        <v>87</v>
      </c>
      <c r="X3" s="35" t="s">
        <v>88</v>
      </c>
      <c r="Y3" s="35" t="s">
        <v>89</v>
      </c>
      <c r="Z3" s="35" t="s">
        <v>90</v>
      </c>
      <c r="AA3" s="35" t="s">
        <v>91</v>
      </c>
      <c r="AB3" s="36" t="s">
        <v>92</v>
      </c>
      <c r="AC3" s="25" t="s">
        <v>93</v>
      </c>
      <c r="AD3" s="25" t="s">
        <v>94</v>
      </c>
      <c r="AE3" s="25" t="s">
        <v>95</v>
      </c>
      <c r="AF3" s="36" t="s">
        <v>96</v>
      </c>
      <c r="AG3" s="25" t="s">
        <v>97</v>
      </c>
      <c r="AH3" s="25" t="s">
        <v>98</v>
      </c>
      <c r="AI3" s="36" t="s">
        <v>99</v>
      </c>
      <c r="AJ3" s="36" t="s">
        <v>100</v>
      </c>
      <c r="AK3" s="36" t="s">
        <v>101</v>
      </c>
      <c r="AL3" s="26" t="s">
        <v>102</v>
      </c>
      <c r="AM3" s="25" t="s">
        <v>103</v>
      </c>
      <c r="AN3" s="25" t="s">
        <v>104</v>
      </c>
      <c r="AO3" s="25" t="s">
        <v>105</v>
      </c>
      <c r="AP3" s="36" t="s">
        <v>106</v>
      </c>
      <c r="AQ3" s="37" t="s">
        <v>107</v>
      </c>
      <c r="AR3" s="36" t="s">
        <v>108</v>
      </c>
      <c r="AS3" s="36" t="s">
        <v>109</v>
      </c>
      <c r="AT3" s="36" t="s">
        <v>110</v>
      </c>
      <c r="AU3" s="36" t="s">
        <v>111</v>
      </c>
      <c r="AV3" s="25" t="s">
        <v>112</v>
      </c>
      <c r="AW3" s="25" t="s">
        <v>113</v>
      </c>
      <c r="AX3" s="25" t="s">
        <v>114</v>
      </c>
      <c r="AY3" s="25" t="s">
        <v>115</v>
      </c>
      <c r="AZ3" s="25" t="s">
        <v>116</v>
      </c>
      <c r="BA3" s="25" t="s">
        <v>117</v>
      </c>
      <c r="BB3" s="27" t="s">
        <v>93</v>
      </c>
      <c r="BC3" s="38" t="s">
        <v>94</v>
      </c>
      <c r="BD3" s="38" t="s">
        <v>95</v>
      </c>
      <c r="BE3" s="38" t="s">
        <v>118</v>
      </c>
      <c r="BF3" s="38" t="s">
        <v>104</v>
      </c>
      <c r="BG3" s="38" t="s">
        <v>96</v>
      </c>
      <c r="BH3" s="38" t="s">
        <v>98</v>
      </c>
      <c r="BI3" s="38" t="s">
        <v>119</v>
      </c>
      <c r="BJ3" s="38" t="s">
        <v>100</v>
      </c>
      <c r="BK3" s="38" t="s">
        <v>120</v>
      </c>
      <c r="BL3" s="38" t="s">
        <v>121</v>
      </c>
      <c r="BM3" s="38" t="s">
        <v>97</v>
      </c>
      <c r="BN3" s="38" t="s">
        <v>122</v>
      </c>
      <c r="BO3" s="38" t="s">
        <v>123</v>
      </c>
      <c r="BP3" s="36" t="s">
        <v>92</v>
      </c>
      <c r="BQ3" s="25" t="s">
        <v>93</v>
      </c>
      <c r="BR3" s="25" t="s">
        <v>94</v>
      </c>
      <c r="BS3" s="25" t="s">
        <v>95</v>
      </c>
      <c r="BT3" s="36" t="s">
        <v>96</v>
      </c>
      <c r="BU3" s="25" t="s">
        <v>97</v>
      </c>
      <c r="BV3" s="25" t="s">
        <v>98</v>
      </c>
      <c r="BW3" s="36" t="s">
        <v>99</v>
      </c>
      <c r="BX3" s="36" t="s">
        <v>100</v>
      </c>
      <c r="BY3" s="36" t="s">
        <v>101</v>
      </c>
      <c r="BZ3" s="26" t="s">
        <v>102</v>
      </c>
      <c r="CA3" s="25" t="s">
        <v>103</v>
      </c>
      <c r="CB3" s="25" t="s">
        <v>104</v>
      </c>
      <c r="CC3" s="25" t="s">
        <v>105</v>
      </c>
      <c r="CD3" s="36" t="s">
        <v>106</v>
      </c>
      <c r="CE3" s="37" t="s">
        <v>107</v>
      </c>
      <c r="CF3" s="36" t="s">
        <v>108</v>
      </c>
      <c r="CG3" s="36" t="s">
        <v>109</v>
      </c>
      <c r="CH3" s="36" t="s">
        <v>110</v>
      </c>
      <c r="CI3" s="36" t="s">
        <v>111</v>
      </c>
      <c r="CJ3" s="25" t="s">
        <v>112</v>
      </c>
      <c r="CK3" s="25" t="s">
        <v>113</v>
      </c>
      <c r="CL3" s="25" t="s">
        <v>114</v>
      </c>
      <c r="CM3" s="25" t="s">
        <v>115</v>
      </c>
      <c r="CN3" s="25" t="s">
        <v>116</v>
      </c>
      <c r="CO3" s="25" t="s">
        <v>117</v>
      </c>
      <c r="CP3" s="27" t="s">
        <v>93</v>
      </c>
      <c r="CQ3" s="38" t="s">
        <v>94</v>
      </c>
      <c r="CR3" s="38" t="s">
        <v>95</v>
      </c>
      <c r="CS3" s="38" t="s">
        <v>118</v>
      </c>
      <c r="CT3" s="38" t="s">
        <v>104</v>
      </c>
      <c r="CU3" s="38" t="s">
        <v>96</v>
      </c>
      <c r="CV3" s="38" t="s">
        <v>98</v>
      </c>
      <c r="CW3" s="38" t="s">
        <v>119</v>
      </c>
      <c r="CX3" s="38" t="s">
        <v>100</v>
      </c>
      <c r="CY3" s="38" t="s">
        <v>120</v>
      </c>
      <c r="CZ3" s="38" t="s">
        <v>121</v>
      </c>
      <c r="DA3" s="38" t="s">
        <v>97</v>
      </c>
      <c r="DB3" s="38" t="s">
        <v>122</v>
      </c>
      <c r="DC3" s="38" t="s">
        <v>123</v>
      </c>
      <c r="DE3" s="105"/>
      <c r="DF3" s="107"/>
      <c r="DG3" s="109"/>
      <c r="DH3" s="111"/>
      <c r="DI3" s="115"/>
      <c r="DJ3" s="115"/>
      <c r="DK3" s="115"/>
      <c r="DL3" s="117"/>
      <c r="DM3" s="117"/>
      <c r="DN3" s="117"/>
      <c r="DO3" s="134"/>
      <c r="DP3" s="122"/>
      <c r="DQ3" s="136"/>
      <c r="DR3" s="138"/>
      <c r="DS3" s="115"/>
      <c r="DT3" s="122"/>
      <c r="DU3" s="127"/>
      <c r="DV3" s="129"/>
      <c r="DW3" s="35" t="s">
        <v>12</v>
      </c>
      <c r="DX3" s="35" t="s">
        <v>13</v>
      </c>
      <c r="DY3" s="35" t="s">
        <v>124</v>
      </c>
      <c r="DZ3" s="35" t="s">
        <v>125</v>
      </c>
      <c r="EA3" s="35" t="s">
        <v>126</v>
      </c>
      <c r="EB3" s="35" t="s">
        <v>88</v>
      </c>
      <c r="EC3" s="35" t="s">
        <v>127</v>
      </c>
      <c r="ED3" s="35" t="s">
        <v>90</v>
      </c>
      <c r="EE3" s="35" t="s">
        <v>91</v>
      </c>
      <c r="EF3" s="36" t="s">
        <v>92</v>
      </c>
      <c r="EG3" s="25" t="s">
        <v>93</v>
      </c>
      <c r="EH3" s="25" t="s">
        <v>94</v>
      </c>
      <c r="EI3" s="25" t="s">
        <v>95</v>
      </c>
      <c r="EJ3" s="36" t="s">
        <v>96</v>
      </c>
      <c r="EK3" s="25" t="s">
        <v>97</v>
      </c>
      <c r="EL3" s="25" t="s">
        <v>98</v>
      </c>
      <c r="EM3" s="36" t="s">
        <v>99</v>
      </c>
      <c r="EN3" s="36" t="s">
        <v>100</v>
      </c>
      <c r="EO3" s="36" t="s">
        <v>101</v>
      </c>
      <c r="EP3" s="26" t="s">
        <v>102</v>
      </c>
      <c r="EQ3" s="25" t="s">
        <v>103</v>
      </c>
      <c r="ER3" s="25" t="s">
        <v>104</v>
      </c>
      <c r="ES3" s="25" t="s">
        <v>105</v>
      </c>
      <c r="ET3" s="36" t="s">
        <v>106</v>
      </c>
      <c r="EU3" s="37" t="s">
        <v>107</v>
      </c>
      <c r="EV3" s="36" t="s">
        <v>108</v>
      </c>
      <c r="EW3" s="36" t="s">
        <v>109</v>
      </c>
      <c r="EX3" s="36" t="s">
        <v>110</v>
      </c>
      <c r="EY3" s="36" t="s">
        <v>111</v>
      </c>
      <c r="EZ3" s="25" t="s">
        <v>112</v>
      </c>
      <c r="FA3" s="25" t="s">
        <v>113</v>
      </c>
      <c r="FB3" s="25" t="s">
        <v>114</v>
      </c>
      <c r="FC3" s="25" t="s">
        <v>115</v>
      </c>
      <c r="FD3" s="25" t="s">
        <v>116</v>
      </c>
      <c r="FE3" s="25" t="s">
        <v>117</v>
      </c>
      <c r="FF3" s="27" t="s">
        <v>93</v>
      </c>
      <c r="FG3" s="38" t="s">
        <v>94</v>
      </c>
      <c r="FH3" s="38" t="s">
        <v>95</v>
      </c>
      <c r="FI3" s="38" t="s">
        <v>118</v>
      </c>
      <c r="FJ3" s="38" t="s">
        <v>104</v>
      </c>
      <c r="FK3" s="38" t="s">
        <v>96</v>
      </c>
      <c r="FL3" s="38" t="s">
        <v>98</v>
      </c>
      <c r="FM3" s="38" t="s">
        <v>119</v>
      </c>
      <c r="FN3" s="38" t="s">
        <v>100</v>
      </c>
      <c r="FO3" s="38" t="s">
        <v>120</v>
      </c>
      <c r="FP3" s="38" t="s">
        <v>121</v>
      </c>
      <c r="FQ3" s="38" t="s">
        <v>97</v>
      </c>
      <c r="FR3" s="38" t="s">
        <v>122</v>
      </c>
      <c r="FS3" s="38" t="s">
        <v>109</v>
      </c>
      <c r="FT3" s="36" t="s">
        <v>92</v>
      </c>
      <c r="FU3" s="25" t="s">
        <v>93</v>
      </c>
      <c r="FV3" s="25" t="s">
        <v>94</v>
      </c>
      <c r="FW3" s="25" t="s">
        <v>95</v>
      </c>
      <c r="FX3" s="36" t="s">
        <v>96</v>
      </c>
      <c r="FY3" s="25" t="s">
        <v>97</v>
      </c>
      <c r="FZ3" s="25" t="s">
        <v>98</v>
      </c>
      <c r="GA3" s="36" t="s">
        <v>99</v>
      </c>
      <c r="GB3" s="36" t="s">
        <v>100</v>
      </c>
      <c r="GC3" s="36" t="s">
        <v>101</v>
      </c>
      <c r="GD3" s="26" t="s">
        <v>102</v>
      </c>
      <c r="GE3" s="25" t="s">
        <v>103</v>
      </c>
      <c r="GF3" s="25" t="s">
        <v>104</v>
      </c>
      <c r="GG3" s="25" t="s">
        <v>105</v>
      </c>
      <c r="GH3" s="36" t="s">
        <v>106</v>
      </c>
      <c r="GI3" s="37" t="s">
        <v>107</v>
      </c>
      <c r="GJ3" s="36" t="s">
        <v>108</v>
      </c>
      <c r="GK3" s="36" t="s">
        <v>109</v>
      </c>
      <c r="GL3" s="36" t="s">
        <v>110</v>
      </c>
      <c r="GM3" s="36" t="s">
        <v>111</v>
      </c>
      <c r="GN3" s="25" t="s">
        <v>112</v>
      </c>
      <c r="GO3" s="25" t="s">
        <v>113</v>
      </c>
      <c r="GP3" s="25" t="s">
        <v>114</v>
      </c>
      <c r="GQ3" s="25" t="s">
        <v>115</v>
      </c>
      <c r="GR3" s="25" t="s">
        <v>116</v>
      </c>
      <c r="GS3" s="25" t="s">
        <v>117</v>
      </c>
      <c r="GT3" s="27" t="s">
        <v>93</v>
      </c>
      <c r="GU3" s="38" t="s">
        <v>94</v>
      </c>
      <c r="GV3" s="38" t="s">
        <v>95</v>
      </c>
      <c r="GW3" s="38" t="s">
        <v>118</v>
      </c>
      <c r="GX3" s="38" t="s">
        <v>104</v>
      </c>
      <c r="GY3" s="38" t="s">
        <v>96</v>
      </c>
      <c r="GZ3" s="38" t="s">
        <v>98</v>
      </c>
      <c r="HA3" s="38" t="s">
        <v>119</v>
      </c>
      <c r="HB3" s="38" t="s">
        <v>100</v>
      </c>
      <c r="HC3" s="38" t="s">
        <v>120</v>
      </c>
      <c r="HD3" s="38" t="s">
        <v>121</v>
      </c>
      <c r="HE3" s="38" t="s">
        <v>97</v>
      </c>
      <c r="HF3" s="38" t="s">
        <v>122</v>
      </c>
      <c r="HG3" s="38" t="s">
        <v>109</v>
      </c>
    </row>
    <row r="4" spans="1:215" s="34" customFormat="1" ht="16.5" hidden="1" customHeight="1">
      <c r="A4" s="62">
        <v>30501005</v>
      </c>
      <c r="B4" s="106" t="s">
        <v>128</v>
      </c>
      <c r="C4" s="81" t="s">
        <v>129</v>
      </c>
      <c r="D4" s="82"/>
      <c r="E4" s="63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6" t="s">
        <v>128</v>
      </c>
      <c r="DG4" s="81" t="s">
        <v>129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7"/>
      <c r="C5" s="81" t="s">
        <v>130</v>
      </c>
      <c r="D5" s="82"/>
      <c r="E5" s="63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7"/>
      <c r="DG5" s="81" t="s">
        <v>130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3" t="s">
        <v>131</v>
      </c>
      <c r="C6" s="28" t="s">
        <v>132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3" t="s">
        <v>133</v>
      </c>
      <c r="DG6" s="28" t="s">
        <v>132</v>
      </c>
      <c r="DH6" s="5">
        <f t="shared" si="13"/>
        <v>414</v>
      </c>
      <c r="DI6" s="24">
        <v>5.03</v>
      </c>
      <c r="DJ6" s="23">
        <f t="shared" si="14"/>
        <v>2082.42</v>
      </c>
      <c r="DK6" s="23">
        <f t="shared" si="15"/>
        <v>2518.08</v>
      </c>
      <c r="DL6" s="23">
        <f t="shared" si="16"/>
        <v>2.5</v>
      </c>
      <c r="DM6" s="23">
        <f t="shared" si="17"/>
        <v>13</v>
      </c>
      <c r="DN6" s="23">
        <f t="shared" si="18"/>
        <v>2084.92</v>
      </c>
      <c r="DO6" s="23">
        <f t="shared" si="19"/>
        <v>0.11990867755117703</v>
      </c>
      <c r="DP6" s="23">
        <f t="shared" si="20"/>
        <v>0.51626636167238527</v>
      </c>
      <c r="DQ6" s="10">
        <v>0.3</v>
      </c>
      <c r="DR6" s="23">
        <f t="shared" si="21"/>
        <v>6.2547600000000001</v>
      </c>
      <c r="DS6" s="23">
        <f t="shared" si="22"/>
        <v>-0.33617503922356229</v>
      </c>
      <c r="DT6" s="23">
        <f t="shared" si="23"/>
        <v>0</v>
      </c>
      <c r="DU6" s="7">
        <v>0.05</v>
      </c>
      <c r="DV6" s="6">
        <f t="shared" si="24"/>
        <v>0.10424600000000001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2.5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1.5</v>
      </c>
      <c r="FI6" s="55">
        <f t="shared" si="28"/>
        <v>10</v>
      </c>
      <c r="FJ6" s="55">
        <f t="shared" si="28"/>
        <v>1.5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>
        <f t="shared" si="29"/>
        <v>0</v>
      </c>
      <c r="FU6" s="4">
        <f t="shared" si="29"/>
        <v>2084.92</v>
      </c>
      <c r="FV6" s="4">
        <f t="shared" si="29"/>
        <v>0</v>
      </c>
      <c r="FW6" s="4">
        <f t="shared" si="29"/>
        <v>0</v>
      </c>
      <c r="FX6" s="4">
        <f t="shared" si="29"/>
        <v>0</v>
      </c>
      <c r="FY6" s="4">
        <f t="shared" si="29"/>
        <v>0</v>
      </c>
      <c r="FZ6" s="4" t="str">
        <f t="shared" si="29"/>
        <v/>
      </c>
      <c r="GA6" s="4">
        <f t="shared" si="29"/>
        <v>0</v>
      </c>
      <c r="GB6" s="4">
        <f t="shared" si="29"/>
        <v>0</v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>
        <f t="shared" si="30"/>
        <v>0</v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2">
        <v>30100014</v>
      </c>
      <c r="B7" s="124"/>
      <c r="C7" s="28" t="s">
        <v>134</v>
      </c>
      <c r="D7" s="5">
        <v>872</v>
      </c>
      <c r="E7" s="22">
        <v>5.03</v>
      </c>
      <c r="F7" s="23">
        <f t="shared" si="0"/>
        <v>4386.16</v>
      </c>
      <c r="G7" s="23">
        <f>+'[2]4'!$L$27</f>
        <v>4564.0199999999995</v>
      </c>
      <c r="H7" s="23">
        <f t="shared" si="1"/>
        <v>2.6</v>
      </c>
      <c r="I7" s="23">
        <f t="shared" si="2"/>
        <v>15.8</v>
      </c>
      <c r="J7" s="23">
        <f t="shared" si="3"/>
        <v>4388.76</v>
      </c>
      <c r="K7" s="23">
        <f t="shared" si="4"/>
        <v>5.9242246101404494E-2</v>
      </c>
      <c r="L7" s="23">
        <f t="shared" si="5"/>
        <v>0.34618603774742446</v>
      </c>
      <c r="M7" s="10">
        <v>0.3</v>
      </c>
      <c r="N7" s="23">
        <f t="shared" si="6"/>
        <v>13.166279999999999</v>
      </c>
      <c r="O7" s="23">
        <f t="shared" si="7"/>
        <v>-0.10542828384882896</v>
      </c>
      <c r="P7" s="23">
        <f t="shared" si="8"/>
        <v>0</v>
      </c>
      <c r="Q7" s="7">
        <v>0.05</v>
      </c>
      <c r="R7" s="6">
        <f t="shared" si="9"/>
        <v>0.21943800000000002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2.6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f>15.8/2</f>
        <v>7.9</v>
      </c>
      <c r="BC7" s="4"/>
      <c r="BD7" s="4">
        <v>7.9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4388.76</v>
      </c>
      <c r="BR7" s="4">
        <f t="shared" si="10"/>
        <v>0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4"/>
      <c r="DG7" s="28" t="s">
        <v>134</v>
      </c>
      <c r="DH7" s="5">
        <f t="shared" si="13"/>
        <v>1986</v>
      </c>
      <c r="DI7" s="24">
        <v>5.03</v>
      </c>
      <c r="DJ7" s="23">
        <f t="shared" si="14"/>
        <v>9989.58</v>
      </c>
      <c r="DK7" s="23">
        <f t="shared" si="15"/>
        <v>16629.82</v>
      </c>
      <c r="DL7" s="23">
        <f t="shared" si="16"/>
        <v>4.5999999999999996</v>
      </c>
      <c r="DM7" s="23">
        <f t="shared" si="17"/>
        <v>33.799999999999997</v>
      </c>
      <c r="DN7" s="23">
        <f t="shared" si="18"/>
        <v>9994.18</v>
      </c>
      <c r="DO7" s="23">
        <f t="shared" si="19"/>
        <v>4.6026787590377594E-2</v>
      </c>
      <c r="DP7" s="23">
        <f t="shared" si="20"/>
        <v>0.20324934364893904</v>
      </c>
      <c r="DQ7" s="10">
        <v>0.3</v>
      </c>
      <c r="DR7" s="23">
        <f t="shared" si="21"/>
        <v>29.98254</v>
      </c>
      <c r="DS7" s="23">
        <f t="shared" si="22"/>
        <v>5.0723868760683355E-2</v>
      </c>
      <c r="DT7" s="23">
        <f t="shared" si="23"/>
        <v>0</v>
      </c>
      <c r="DU7" s="7">
        <v>0.05</v>
      </c>
      <c r="DV7" s="6">
        <f t="shared" si="24"/>
        <v>0.49970900000000007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4.5999999999999996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7.9</v>
      </c>
      <c r="FG7" s="55">
        <f t="shared" si="28"/>
        <v>0</v>
      </c>
      <c r="FH7" s="55">
        <f t="shared" si="28"/>
        <v>15.9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10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>
        <f t="shared" si="29"/>
        <v>0</v>
      </c>
      <c r="FU7" s="4">
        <f t="shared" si="29"/>
        <v>9994.18</v>
      </c>
      <c r="FV7" s="4">
        <f t="shared" si="29"/>
        <v>0</v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4"/>
      <c r="C8" s="28" t="s">
        <v>135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4"/>
      <c r="DG8" s="28" t="s">
        <v>135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4"/>
      <c r="C9" s="28" t="s">
        <v>136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4"/>
      <c r="DG9" s="28" t="s">
        <v>136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2">
        <v>30100011</v>
      </c>
      <c r="B10" s="125"/>
      <c r="C10" s="28" t="s">
        <v>137</v>
      </c>
      <c r="D10" s="5">
        <v>602</v>
      </c>
      <c r="E10" s="22">
        <v>5.03</v>
      </c>
      <c r="F10" s="23">
        <f t="shared" si="0"/>
        <v>3028.06</v>
      </c>
      <c r="G10" s="23">
        <f>+'[2]4'!$L$29</f>
        <v>3672.2000000000003</v>
      </c>
      <c r="H10" s="23">
        <f t="shared" si="1"/>
        <v>5.8</v>
      </c>
      <c r="I10" s="23">
        <f t="shared" si="2"/>
        <v>10.6</v>
      </c>
      <c r="J10" s="23">
        <f t="shared" si="3"/>
        <v>3033.86</v>
      </c>
      <c r="K10" s="23">
        <f t="shared" si="4"/>
        <v>0.19117559808297019</v>
      </c>
      <c r="L10" s="23">
        <f t="shared" si="5"/>
        <v>0.28865530199880179</v>
      </c>
      <c r="M10" s="10">
        <v>0.3</v>
      </c>
      <c r="N10" s="23">
        <f t="shared" si="6"/>
        <v>9.1015800000000002</v>
      </c>
      <c r="O10" s="23">
        <f t="shared" si="7"/>
        <v>-0.17983090008177199</v>
      </c>
      <c r="P10" s="23">
        <f t="shared" si="8"/>
        <v>0</v>
      </c>
      <c r="Q10" s="7">
        <v>0.05</v>
      </c>
      <c r="R10" s="6">
        <f t="shared" si="9"/>
        <v>0.15169300000000002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>
        <v>5.8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f>10.6/2</f>
        <v>5.3</v>
      </c>
      <c r="BC10" s="4"/>
      <c r="BD10" s="4">
        <v>5.3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>
        <f t="shared" si="10"/>
        <v>3033.86</v>
      </c>
      <c r="BR10" s="4">
        <f t="shared" si="10"/>
        <v>0</v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>
        <f t="shared" si="11"/>
        <v>0</v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5"/>
      <c r="DG10" s="28" t="s">
        <v>137</v>
      </c>
      <c r="DH10" s="5">
        <f t="shared" si="13"/>
        <v>602</v>
      </c>
      <c r="DI10" s="24">
        <v>5.03</v>
      </c>
      <c r="DJ10" s="23">
        <f t="shared" si="14"/>
        <v>3028.06</v>
      </c>
      <c r="DK10" s="23">
        <f t="shared" si="15"/>
        <v>3672.2000000000003</v>
      </c>
      <c r="DL10" s="23">
        <f t="shared" si="16"/>
        <v>5.8</v>
      </c>
      <c r="DM10" s="23">
        <f t="shared" si="17"/>
        <v>10.6</v>
      </c>
      <c r="DN10" s="23">
        <f t="shared" si="18"/>
        <v>3033.86</v>
      </c>
      <c r="DO10" s="23">
        <f t="shared" si="19"/>
        <v>0.19117559808297019</v>
      </c>
      <c r="DP10" s="23">
        <f t="shared" si="20"/>
        <v>0.28865530199880179</v>
      </c>
      <c r="DQ10" s="10">
        <v>0.3</v>
      </c>
      <c r="DR10" s="23">
        <f t="shared" si="21"/>
        <v>9.1015800000000002</v>
      </c>
      <c r="DS10" s="23">
        <f t="shared" si="22"/>
        <v>-0.17983090008177199</v>
      </c>
      <c r="DT10" s="23">
        <f t="shared" si="23"/>
        <v>0</v>
      </c>
      <c r="DU10" s="7">
        <v>0.05</v>
      </c>
      <c r="DV10" s="6">
        <f t="shared" si="24"/>
        <v>0.15169300000000002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5.8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5.3</v>
      </c>
      <c r="FG10" s="55">
        <f t="shared" si="33"/>
        <v>0</v>
      </c>
      <c r="FH10" s="55">
        <f t="shared" si="33"/>
        <v>5.3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>
        <f t="shared" si="29"/>
        <v>0</v>
      </c>
      <c r="FU10" s="4">
        <f t="shared" si="29"/>
        <v>3033.86</v>
      </c>
      <c r="FV10" s="4">
        <f t="shared" si="29"/>
        <v>0</v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>
        <f t="shared" si="30"/>
        <v>0</v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3" t="s">
        <v>138</v>
      </c>
      <c r="C11" s="28" t="s">
        <v>139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3" t="s">
        <v>138</v>
      </c>
      <c r="DG11" s="28" t="s">
        <v>139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4"/>
      <c r="C12" s="28" t="s">
        <v>140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4"/>
      <c r="DG12" s="28" t="s">
        <v>140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5"/>
      <c r="C13" s="28" t="s">
        <v>141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5"/>
      <c r="DG13" s="28" t="s">
        <v>141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39" t="s">
        <v>142</v>
      </c>
      <c r="C14" s="28" t="s">
        <v>137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39" t="s">
        <v>142</v>
      </c>
      <c r="DG14" s="28" t="s">
        <v>137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39"/>
      <c r="C15" s="28" t="s">
        <v>143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39"/>
      <c r="DG15" s="28" t="s">
        <v>143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39"/>
      <c r="C16" s="28" t="s">
        <v>144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39"/>
      <c r="DG16" s="28" t="s">
        <v>144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39"/>
      <c r="C17" s="28" t="s">
        <v>145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39"/>
      <c r="DG17" s="28" t="s">
        <v>145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3" t="s">
        <v>146</v>
      </c>
      <c r="C18" s="28" t="s">
        <v>145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3" t="s">
        <v>146</v>
      </c>
      <c r="DG18" s="28" t="s">
        <v>145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4"/>
      <c r="C19" s="28" t="s">
        <v>147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4"/>
      <c r="DG19" s="28" t="s">
        <v>147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5"/>
      <c r="C20" s="28" t="s">
        <v>135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5"/>
      <c r="DG20" s="28" t="s">
        <v>135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3" t="s">
        <v>148</v>
      </c>
      <c r="C21" s="28" t="s">
        <v>149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3" t="s">
        <v>148</v>
      </c>
      <c r="DG21" s="28" t="s">
        <v>149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2">
        <v>30100020</v>
      </c>
      <c r="B22" s="124"/>
      <c r="C22" s="28" t="s">
        <v>150</v>
      </c>
      <c r="D22" s="5">
        <v>131</v>
      </c>
      <c r="E22" s="22">
        <v>5.03</v>
      </c>
      <c r="F22" s="23">
        <f t="shared" si="0"/>
        <v>658.93000000000006</v>
      </c>
      <c r="G22" s="23">
        <f>+'[2]4'!$L$47</f>
        <v>771.2</v>
      </c>
      <c r="H22" s="23">
        <f t="shared" si="1"/>
        <v>0</v>
      </c>
      <c r="I22" s="23">
        <f t="shared" si="2"/>
        <v>0</v>
      </c>
      <c r="J22" s="23">
        <f t="shared" si="3"/>
        <v>658.93000000000006</v>
      </c>
      <c r="K22" s="23">
        <f t="shared" si="4"/>
        <v>0</v>
      </c>
      <c r="L22" s="23">
        <f t="shared" si="5"/>
        <v>0</v>
      </c>
      <c r="M22" s="10">
        <v>0.35</v>
      </c>
      <c r="N22" s="23">
        <f t="shared" si="6"/>
        <v>2.3062550000000002</v>
      </c>
      <c r="O22" s="23">
        <f t="shared" si="7"/>
        <v>0.35</v>
      </c>
      <c r="P22" s="23">
        <f t="shared" si="8"/>
        <v>0</v>
      </c>
      <c r="Q22" s="7">
        <v>0.2</v>
      </c>
      <c r="R22" s="6">
        <f t="shared" si="9"/>
        <v>0.13178600000000004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8"/>
        <v>0</v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>
        <f t="shared" si="38"/>
        <v>0</v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>
        <f t="shared" si="38"/>
        <v>0</v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4"/>
      <c r="DG22" s="28" t="s">
        <v>150</v>
      </c>
      <c r="DH22" s="5">
        <f t="shared" si="13"/>
        <v>658</v>
      </c>
      <c r="DI22" s="24">
        <v>5.03</v>
      </c>
      <c r="DJ22" s="23">
        <f t="shared" si="14"/>
        <v>3309.7400000000002</v>
      </c>
      <c r="DK22" s="23">
        <f t="shared" si="15"/>
        <v>3856</v>
      </c>
      <c r="DL22" s="23">
        <f t="shared" si="16"/>
        <v>3</v>
      </c>
      <c r="DM22" s="23">
        <f t="shared" si="17"/>
        <v>10</v>
      </c>
      <c r="DN22" s="23">
        <f t="shared" si="18"/>
        <v>3312.7400000000002</v>
      </c>
      <c r="DO22" s="23">
        <f t="shared" si="19"/>
        <v>9.0559476445480167E-2</v>
      </c>
      <c r="DP22" s="23">
        <f t="shared" si="20"/>
        <v>0.25933609958506221</v>
      </c>
      <c r="DQ22" s="10">
        <v>0.35</v>
      </c>
      <c r="DR22" s="23">
        <f t="shared" si="21"/>
        <v>11.59459</v>
      </c>
      <c r="DS22" s="23">
        <f t="shared" si="22"/>
        <v>1.0442396945758992E-4</v>
      </c>
      <c r="DT22" s="23">
        <f t="shared" si="23"/>
        <v>0</v>
      </c>
      <c r="DU22" s="7">
        <v>0.2</v>
      </c>
      <c r="DV22" s="6">
        <f t="shared" si="24"/>
        <v>0.66254800000000014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3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10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>
        <f t="shared" si="40"/>
        <v>0</v>
      </c>
      <c r="FU22" s="4">
        <f t="shared" si="40"/>
        <v>3312.7400000000002</v>
      </c>
      <c r="FV22" s="4">
        <f t="shared" si="40"/>
        <v>0</v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>
        <f t="shared" si="37"/>
        <v>0</v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4"/>
      <c r="C23" s="28" t="s">
        <v>151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4"/>
      <c r="DG23" s="28" t="s">
        <v>151</v>
      </c>
      <c r="DH23" s="5">
        <f t="shared" si="13"/>
        <v>90</v>
      </c>
      <c r="DI23" s="24">
        <v>5.03</v>
      </c>
      <c r="DJ23" s="23">
        <f t="shared" si="14"/>
        <v>452.70000000000005</v>
      </c>
      <c r="DK23" s="23">
        <f t="shared" si="15"/>
        <v>826.28571428571433</v>
      </c>
      <c r="DL23" s="23">
        <f t="shared" si="16"/>
        <v>0</v>
      </c>
      <c r="DM23" s="23">
        <f t="shared" si="17"/>
        <v>2</v>
      </c>
      <c r="DN23" s="23">
        <f t="shared" si="18"/>
        <v>452.70000000000005</v>
      </c>
      <c r="DO23" s="23">
        <f t="shared" si="19"/>
        <v>0</v>
      </c>
      <c r="DP23" s="23">
        <f t="shared" si="20"/>
        <v>0.2420470262793914</v>
      </c>
      <c r="DQ23" s="10">
        <v>0.35</v>
      </c>
      <c r="DR23" s="23">
        <f t="shared" si="21"/>
        <v>1.5844499999999999</v>
      </c>
      <c r="DS23" s="23">
        <f t="shared" si="22"/>
        <v>0.10795297372060858</v>
      </c>
      <c r="DT23" s="23">
        <f t="shared" si="23"/>
        <v>0</v>
      </c>
      <c r="DU23" s="7">
        <v>0.2</v>
      </c>
      <c r="DV23" s="6">
        <f t="shared" si="24"/>
        <v>9.0540000000000023E-2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2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>
        <f t="shared" si="40"/>
        <v>0</v>
      </c>
      <c r="FU23" s="4" t="str">
        <f t="shared" si="40"/>
        <v/>
      </c>
      <c r="FV23" s="4">
        <f t="shared" si="40"/>
        <v>0</v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2">
        <v>30100018</v>
      </c>
      <c r="B24" s="125"/>
      <c r="C24" s="28" t="s">
        <v>130</v>
      </c>
      <c r="D24" s="5">
        <v>557</v>
      </c>
      <c r="E24" s="22">
        <v>5.03</v>
      </c>
      <c r="F24" s="23">
        <f t="shared" si="0"/>
        <v>2801.71</v>
      </c>
      <c r="G24" s="23">
        <f>+'[2]4'!$L$49</f>
        <v>2809.3714285714286</v>
      </c>
      <c r="H24" s="23">
        <f t="shared" si="1"/>
        <v>0</v>
      </c>
      <c r="I24" s="23">
        <f t="shared" si="2"/>
        <v>0</v>
      </c>
      <c r="J24" s="23">
        <f t="shared" si="3"/>
        <v>2801.71</v>
      </c>
      <c r="K24" s="23">
        <f t="shared" si="4"/>
        <v>0</v>
      </c>
      <c r="L24" s="23">
        <f t="shared" si="5"/>
        <v>0</v>
      </c>
      <c r="M24" s="10">
        <v>0.35</v>
      </c>
      <c r="N24" s="23">
        <f t="shared" si="6"/>
        <v>9.8059849999999997</v>
      </c>
      <c r="O24" s="23">
        <f t="shared" si="7"/>
        <v>0.35</v>
      </c>
      <c r="P24" s="23">
        <f t="shared" si="8"/>
        <v>0</v>
      </c>
      <c r="Q24" s="7">
        <v>0.2</v>
      </c>
      <c r="R24" s="6">
        <f t="shared" si="9"/>
        <v>0.56034200000000001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5"/>
      <c r="DG24" s="28" t="s">
        <v>130</v>
      </c>
      <c r="DH24" s="5">
        <f t="shared" si="13"/>
        <v>557</v>
      </c>
      <c r="DI24" s="24">
        <v>5.03</v>
      </c>
      <c r="DJ24" s="23">
        <f t="shared" si="14"/>
        <v>2801.71</v>
      </c>
      <c r="DK24" s="23">
        <f t="shared" si="15"/>
        <v>2809.3714285714286</v>
      </c>
      <c r="DL24" s="23">
        <f t="shared" si="16"/>
        <v>0</v>
      </c>
      <c r="DM24" s="23">
        <f t="shared" si="17"/>
        <v>0</v>
      </c>
      <c r="DN24" s="23">
        <f t="shared" si="18"/>
        <v>2801.71</v>
      </c>
      <c r="DO24" s="23">
        <f t="shared" si="19"/>
        <v>0</v>
      </c>
      <c r="DP24" s="23">
        <f t="shared" si="20"/>
        <v>0</v>
      </c>
      <c r="DQ24" s="10">
        <v>0.35</v>
      </c>
      <c r="DR24" s="23">
        <f t="shared" si="21"/>
        <v>9.8059849999999997</v>
      </c>
      <c r="DS24" s="23">
        <f t="shared" si="22"/>
        <v>0.35</v>
      </c>
      <c r="DT24" s="23">
        <f t="shared" si="23"/>
        <v>0</v>
      </c>
      <c r="DU24" s="7">
        <v>0.2</v>
      </c>
      <c r="DV24" s="6">
        <f t="shared" si="24"/>
        <v>0.56034200000000001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>
        <f t="shared" si="40"/>
        <v>0</v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79" t="s">
        <v>152</v>
      </c>
      <c r="C25" s="28" t="s">
        <v>153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79" t="s">
        <v>152</v>
      </c>
      <c r="DG25" s="28" t="s">
        <v>153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39" t="s">
        <v>154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39" t="s">
        <v>154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39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39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40" t="s">
        <v>155</v>
      </c>
      <c r="C28" s="28" t="s">
        <v>156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40" t="s">
        <v>155</v>
      </c>
      <c r="DG28" s="28" t="s">
        <v>156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1"/>
      <c r="C29" s="28" t="s">
        <v>135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1"/>
      <c r="DG29" s="28" t="s">
        <v>135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1"/>
      <c r="C30" s="28" t="s">
        <v>147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1"/>
      <c r="DG30" s="28" t="s">
        <v>147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2"/>
      <c r="C31" s="28" t="s">
        <v>145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2"/>
      <c r="DG31" s="28" t="s">
        <v>145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3" t="s">
        <v>157</v>
      </c>
      <c r="C32" s="28" t="s">
        <v>136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3" t="s">
        <v>157</v>
      </c>
      <c r="DG32" s="28" t="s">
        <v>136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4"/>
      <c r="C33" s="28" t="s">
        <v>132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4"/>
      <c r="DG33" s="28" t="s">
        <v>132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24"/>
      <c r="C34" s="28" t="s">
        <v>147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4"/>
      <c r="DG34" s="28" t="s">
        <v>147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5"/>
      <c r="C35" s="28" t="s">
        <v>158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5"/>
      <c r="DG35" s="28" t="s">
        <v>158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3" t="s">
        <v>159</v>
      </c>
      <c r="C36" s="28" t="s">
        <v>160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3" t="s">
        <v>159</v>
      </c>
      <c r="DG36" s="28" t="s">
        <v>160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4"/>
      <c r="C37" s="28" t="s">
        <v>141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4"/>
      <c r="DG37" s="28" t="s">
        <v>141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4"/>
      <c r="C38" s="28" t="s">
        <v>161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4"/>
      <c r="DG38" s="28" t="s">
        <v>161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4"/>
      <c r="C39" s="28" t="s">
        <v>162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4"/>
      <c r="DG39" s="28" t="s">
        <v>162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5"/>
      <c r="C40" s="28" t="s">
        <v>163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5"/>
      <c r="DG40" s="28" t="s">
        <v>163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3" t="s">
        <v>164</v>
      </c>
      <c r="C41" s="28" t="s">
        <v>143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3" t="s">
        <v>164</v>
      </c>
      <c r="DG41" s="28" t="s">
        <v>143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2">
        <v>30100047</v>
      </c>
      <c r="B42" s="125"/>
      <c r="C42" s="28" t="s">
        <v>165</v>
      </c>
      <c r="D42" s="5">
        <v>28</v>
      </c>
      <c r="E42" s="22">
        <v>5.03</v>
      </c>
      <c r="F42" s="23">
        <f t="shared" si="0"/>
        <v>140.84</v>
      </c>
      <c r="G42" s="23"/>
      <c r="H42" s="23">
        <f t="shared" si="1"/>
        <v>0</v>
      </c>
      <c r="I42" s="23">
        <f t="shared" si="2"/>
        <v>0</v>
      </c>
      <c r="J42" s="23">
        <f t="shared" si="3"/>
        <v>140.84</v>
      </c>
      <c r="K42" s="23">
        <f t="shared" si="4"/>
        <v>0</v>
      </c>
      <c r="L42" s="23" t="str">
        <f t="shared" si="5"/>
        <v>0</v>
      </c>
      <c r="M42" s="10">
        <v>0.5</v>
      </c>
      <c r="N42" s="23">
        <f t="shared" si="6"/>
        <v>0.70420000000000005</v>
      </c>
      <c r="O42" s="23">
        <f t="shared" si="7"/>
        <v>0.5</v>
      </c>
      <c r="P42" s="23">
        <f t="shared" si="8"/>
        <v>0</v>
      </c>
      <c r="Q42" s="7">
        <v>1</v>
      </c>
      <c r="R42" s="6">
        <f t="shared" si="9"/>
        <v>0.14083999999999999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0</v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>
        <f t="shared" si="47"/>
        <v>0</v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5"/>
      <c r="DG42" s="28" t="s">
        <v>165</v>
      </c>
      <c r="DH42" s="5">
        <f t="shared" si="13"/>
        <v>28</v>
      </c>
      <c r="DI42" s="24">
        <v>5.03</v>
      </c>
      <c r="DJ42" s="23">
        <f t="shared" si="14"/>
        <v>140.84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140.84</v>
      </c>
      <c r="DO42" s="23">
        <f t="shared" si="19"/>
        <v>0</v>
      </c>
      <c r="DP42" s="23" t="str">
        <f t="shared" si="20"/>
        <v/>
      </c>
      <c r="DQ42" s="10">
        <v>0.5</v>
      </c>
      <c r="DR42" s="23">
        <f t="shared" si="21"/>
        <v>0.70420000000000005</v>
      </c>
      <c r="DS42" s="23" t="str">
        <f t="shared" si="22"/>
        <v/>
      </c>
      <c r="DT42" s="23">
        <f t="shared" si="23"/>
        <v>0</v>
      </c>
      <c r="DU42" s="7">
        <v>1</v>
      </c>
      <c r="DV42" s="6">
        <f t="shared" si="24"/>
        <v>0.14083999999999999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>
        <f t="shared" si="48"/>
        <v>0</v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>
        <f t="shared" si="48"/>
        <v>0</v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7" t="s">
        <v>166</v>
      </c>
      <c r="C43" s="28" t="s">
        <v>167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7" t="s">
        <v>166</v>
      </c>
      <c r="DG43" s="28" t="s">
        <v>167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3" t="s">
        <v>168</v>
      </c>
      <c r="C44" s="28" t="s">
        <v>169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3" t="s">
        <v>168</v>
      </c>
      <c r="DG44" s="28" t="s">
        <v>169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4"/>
      <c r="C45" s="28" t="s">
        <v>145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4"/>
      <c r="DG45" s="28" t="s">
        <v>145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3" t="s">
        <v>170</v>
      </c>
      <c r="C46" s="28" t="s">
        <v>145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3" t="s">
        <v>170</v>
      </c>
      <c r="DG46" s="28" t="s">
        <v>145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customHeight="1">
      <c r="A47" s="62">
        <v>30100052</v>
      </c>
      <c r="B47" s="125"/>
      <c r="C47" s="28" t="s">
        <v>143</v>
      </c>
      <c r="D47" s="5">
        <v>670</v>
      </c>
      <c r="E47" s="22">
        <v>5.04</v>
      </c>
      <c r="F47" s="23">
        <f t="shared" si="0"/>
        <v>3376.8</v>
      </c>
      <c r="G47" s="23">
        <f>+'[2]4'!$L$112</f>
        <v>3303.7900000000004</v>
      </c>
      <c r="H47" s="23">
        <f t="shared" si="1"/>
        <v>11.9</v>
      </c>
      <c r="I47" s="23">
        <f t="shared" si="2"/>
        <v>0</v>
      </c>
      <c r="J47" s="23">
        <f t="shared" si="3"/>
        <v>3388.7000000000003</v>
      </c>
      <c r="K47" s="23">
        <f t="shared" si="4"/>
        <v>0.35116711423259656</v>
      </c>
      <c r="L47" s="23">
        <f t="shared" si="5"/>
        <v>0</v>
      </c>
      <c r="M47" s="10">
        <v>0.7</v>
      </c>
      <c r="N47" s="23">
        <f t="shared" si="6"/>
        <v>23.7209</v>
      </c>
      <c r="O47" s="23">
        <f t="shared" si="7"/>
        <v>0.3488328857674034</v>
      </c>
      <c r="P47" s="23">
        <f t="shared" si="8"/>
        <v>0.29509841532150971</v>
      </c>
      <c r="Q47" s="7">
        <v>0.8</v>
      </c>
      <c r="R47" s="6">
        <f t="shared" si="9"/>
        <v>2.7109600000000005</v>
      </c>
      <c r="S47" s="5"/>
      <c r="T47" s="5"/>
      <c r="U47" s="5"/>
      <c r="V47" s="5"/>
      <c r="W47" s="5">
        <v>1</v>
      </c>
      <c r="X47" s="5"/>
      <c r="Y47" s="5"/>
      <c r="Z47" s="5"/>
      <c r="AA47" s="5"/>
      <c r="AB47" s="4">
        <v>3.2</v>
      </c>
      <c r="AC47" s="4">
        <v>2.2000000000000002</v>
      </c>
      <c r="AD47" s="4"/>
      <c r="AE47" s="4"/>
      <c r="AF47" s="4"/>
      <c r="AG47" s="4"/>
      <c r="AH47" s="4"/>
      <c r="AI47" s="4"/>
      <c r="AJ47" s="4">
        <v>6.5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>
        <f t="shared" si="47"/>
        <v>9.4431492902883107E-2</v>
      </c>
      <c r="BQ47" s="4">
        <f t="shared" si="47"/>
        <v>626.4823529411766</v>
      </c>
      <c r="BR47" s="4" t="str">
        <f t="shared" si="47"/>
        <v/>
      </c>
      <c r="BS47" s="4">
        <f t="shared" si="47"/>
        <v>0</v>
      </c>
      <c r="BT47" s="4">
        <f t="shared" si="47"/>
        <v>0</v>
      </c>
      <c r="BU47" s="4">
        <f t="shared" si="47"/>
        <v>0</v>
      </c>
      <c r="BV47" s="4">
        <f t="shared" si="47"/>
        <v>0</v>
      </c>
      <c r="BW47" s="4">
        <f t="shared" si="47"/>
        <v>0</v>
      </c>
      <c r="BX47" s="4">
        <f t="shared" si="47"/>
        <v>239.76746244872663</v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>
        <f t="shared" si="47"/>
        <v>0</v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>
        <f t="shared" si="45"/>
        <v>0</v>
      </c>
      <c r="CI47" s="4">
        <f t="shared" si="45"/>
        <v>0</v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>
        <f t="shared" si="45"/>
        <v>0</v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5"/>
      <c r="DG47" s="28" t="s">
        <v>143</v>
      </c>
      <c r="DH47" s="5">
        <f t="shared" si="13"/>
        <v>953</v>
      </c>
      <c r="DI47" s="24">
        <v>5.04</v>
      </c>
      <c r="DJ47" s="23">
        <f t="shared" si="14"/>
        <v>4803.12</v>
      </c>
      <c r="DK47" s="23">
        <f t="shared" si="15"/>
        <v>4667.7400000000007</v>
      </c>
      <c r="DL47" s="23">
        <f t="shared" si="16"/>
        <v>34.4</v>
      </c>
      <c r="DM47" s="23">
        <f t="shared" si="17"/>
        <v>0</v>
      </c>
      <c r="DN47" s="23">
        <f t="shared" si="18"/>
        <v>4837.5199999999995</v>
      </c>
      <c r="DO47" s="23">
        <f t="shared" si="19"/>
        <v>0.71110817112900837</v>
      </c>
      <c r="DP47" s="23">
        <f t="shared" si="20"/>
        <v>0</v>
      </c>
      <c r="DQ47" s="10">
        <v>0.7</v>
      </c>
      <c r="DR47" s="23">
        <f t="shared" si="21"/>
        <v>33.862639999999999</v>
      </c>
      <c r="DS47" s="23">
        <f t="shared" si="22"/>
        <v>-1.1108171129008415E-2</v>
      </c>
      <c r="DT47" s="23">
        <f t="shared" si="23"/>
        <v>0.41343498321453975</v>
      </c>
      <c r="DU47" s="7">
        <v>0.8</v>
      </c>
      <c r="DV47" s="6">
        <f t="shared" si="24"/>
        <v>3.8700159999999997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2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3.2</v>
      </c>
      <c r="EG47" s="55">
        <f t="shared" si="44"/>
        <v>8.6999999999999993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22.5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>
        <f t="shared" si="48"/>
        <v>6.6149597314326361E-2</v>
      </c>
      <c r="FU47" s="4">
        <f t="shared" si="48"/>
        <v>1223.4425581395346</v>
      </c>
      <c r="FV47" s="4" t="str">
        <f t="shared" si="48"/>
        <v/>
      </c>
      <c r="FW47" s="4">
        <f t="shared" si="48"/>
        <v>0</v>
      </c>
      <c r="FX47" s="4">
        <f t="shared" si="48"/>
        <v>0</v>
      </c>
      <c r="FY47" s="4">
        <f t="shared" si="48"/>
        <v>0</v>
      </c>
      <c r="FZ47" s="4">
        <f t="shared" si="48"/>
        <v>0</v>
      </c>
      <c r="GA47" s="4">
        <f t="shared" si="48"/>
        <v>0</v>
      </c>
      <c r="GB47" s="4">
        <f t="shared" si="48"/>
        <v>581.39294514544645</v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>
        <f t="shared" si="48"/>
        <v>0</v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>
        <f t="shared" si="46"/>
        <v>0</v>
      </c>
      <c r="GM47" s="4">
        <f t="shared" si="46"/>
        <v>0</v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>
        <f t="shared" si="46"/>
        <v>0</v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4" t="s">
        <v>171</v>
      </c>
      <c r="C48" s="28" t="s">
        <v>158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4" t="s">
        <v>171</v>
      </c>
      <c r="DG48" s="28" t="s">
        <v>158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5"/>
      <c r="C49" s="28" t="s">
        <v>172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5"/>
      <c r="DG49" s="28" t="s">
        <v>172</v>
      </c>
      <c r="DH49" s="5">
        <f t="shared" si="13"/>
        <v>408</v>
      </c>
      <c r="DI49" s="24">
        <v>5.0599999999999996</v>
      </c>
      <c r="DJ49" s="23">
        <f t="shared" si="14"/>
        <v>2064.48</v>
      </c>
      <c r="DK49" s="23">
        <f t="shared" si="15"/>
        <v>2160.585</v>
      </c>
      <c r="DL49" s="23">
        <f t="shared" si="16"/>
        <v>7.6</v>
      </c>
      <c r="DM49" s="23">
        <f t="shared" si="17"/>
        <v>0</v>
      </c>
      <c r="DN49" s="23">
        <f t="shared" si="18"/>
        <v>2072.08</v>
      </c>
      <c r="DO49" s="23">
        <f t="shared" si="19"/>
        <v>0.36678120535886649</v>
      </c>
      <c r="DP49" s="23">
        <f t="shared" si="20"/>
        <v>0</v>
      </c>
      <c r="DQ49" s="10">
        <v>0.7</v>
      </c>
      <c r="DR49" s="23">
        <f t="shared" si="21"/>
        <v>14.50456</v>
      </c>
      <c r="DS49" s="23">
        <f t="shared" si="22"/>
        <v>0.33321879464113346</v>
      </c>
      <c r="DT49" s="23">
        <f t="shared" si="23"/>
        <v>0</v>
      </c>
      <c r="DU49" s="7">
        <v>0.3</v>
      </c>
      <c r="DV49" s="6">
        <f t="shared" si="24"/>
        <v>0.62162399999999995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2.6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5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>
        <f t="shared" si="48"/>
        <v>0</v>
      </c>
      <c r="FU49" s="4">
        <f t="shared" si="48"/>
        <v>708.86947368421045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0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>
        <f t="shared" si="52"/>
        <v>0</v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4" t="s">
        <v>173</v>
      </c>
      <c r="C50" s="28" t="s">
        <v>134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4" t="s">
        <v>173</v>
      </c>
      <c r="DG50" s="28" t="s">
        <v>134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5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5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customHeight="1">
      <c r="A52" s="62">
        <v>30200006</v>
      </c>
      <c r="B52" s="123" t="s">
        <v>174</v>
      </c>
      <c r="C52" s="28" t="s">
        <v>175</v>
      </c>
      <c r="D52" s="5">
        <v>482</v>
      </c>
      <c r="E52" s="22">
        <v>5.05</v>
      </c>
      <c r="F52" s="23">
        <f t="shared" si="0"/>
        <v>2434.1</v>
      </c>
      <c r="G52" s="23">
        <f>+'[2]4'!$L$137</f>
        <v>2891.5333333333333</v>
      </c>
      <c r="H52" s="23">
        <f t="shared" si="1"/>
        <v>19.5</v>
      </c>
      <c r="I52" s="23">
        <f t="shared" si="2"/>
        <v>0</v>
      </c>
      <c r="J52" s="23">
        <f t="shared" si="3"/>
        <v>2453.6</v>
      </c>
      <c r="K52" s="23">
        <f t="shared" si="4"/>
        <v>0.79475057059015319</v>
      </c>
      <c r="L52" s="23">
        <f t="shared" si="5"/>
        <v>0</v>
      </c>
      <c r="M52" s="10">
        <v>1.2</v>
      </c>
      <c r="N52" s="23">
        <f t="shared" si="6"/>
        <v>29.443199999999997</v>
      </c>
      <c r="O52" s="23">
        <f t="shared" si="7"/>
        <v>0.40524942940984676</v>
      </c>
      <c r="P52" s="23">
        <f t="shared" si="8"/>
        <v>1.6302575806977502</v>
      </c>
      <c r="Q52" s="7">
        <v>1</v>
      </c>
      <c r="R52" s="6">
        <f t="shared" si="9"/>
        <v>2.4535999999999998</v>
      </c>
      <c r="S52" s="5">
        <v>2</v>
      </c>
      <c r="T52" s="5"/>
      <c r="U52" s="5"/>
      <c r="V52" s="5">
        <v>2</v>
      </c>
      <c r="W52" s="5"/>
      <c r="X52" s="5"/>
      <c r="Y52" s="5"/>
      <c r="Z52" s="5"/>
      <c r="AA52" s="5"/>
      <c r="AB52" s="4">
        <v>6</v>
      </c>
      <c r="AC52" s="4">
        <v>5</v>
      </c>
      <c r="AD52" s="4"/>
      <c r="AE52" s="4"/>
      <c r="AF52" s="4">
        <v>3.5</v>
      </c>
      <c r="AG52" s="4"/>
      <c r="AH52" s="4"/>
      <c r="AI52" s="4"/>
      <c r="AJ52" s="4"/>
      <c r="AK52" s="4"/>
      <c r="AL52" s="4"/>
      <c r="AM52" s="4">
        <v>5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7"/>
        <v>0.24453863710466256</v>
      </c>
      <c r="BQ52" s="4">
        <f t="shared" si="47"/>
        <v>629.12820512820508</v>
      </c>
      <c r="BR52" s="4" t="str">
        <f t="shared" si="47"/>
        <v/>
      </c>
      <c r="BS52" s="4">
        <f t="shared" si="47"/>
        <v>0</v>
      </c>
      <c r="BT52" s="4">
        <f t="shared" ref="BS52:CH115" si="58">IF(ISERROR(AF52/N52*100),"",(AF52/N52*100))</f>
        <v>11.88729485925443</v>
      </c>
      <c r="BU52" s="4">
        <f t="shared" si="58"/>
        <v>0</v>
      </c>
      <c r="BV52" s="4">
        <f t="shared" si="58"/>
        <v>0</v>
      </c>
      <c r="BW52" s="4">
        <f t="shared" si="58"/>
        <v>0</v>
      </c>
      <c r="BX52" s="4">
        <f t="shared" si="58"/>
        <v>0</v>
      </c>
      <c r="BY52" s="4">
        <f t="shared" si="58"/>
        <v>0</v>
      </c>
      <c r="BZ52" s="4" t="str">
        <f t="shared" si="58"/>
        <v/>
      </c>
      <c r="CA52" s="4" t="str">
        <f t="shared" si="58"/>
        <v/>
      </c>
      <c r="CB52" s="4">
        <f t="shared" si="58"/>
        <v>0</v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>
        <f t="shared" si="58"/>
        <v>0</v>
      </c>
      <c r="CI52" s="4">
        <f t="shared" si="45"/>
        <v>0</v>
      </c>
      <c r="CJ52" s="4" t="str">
        <f t="shared" si="45"/>
        <v/>
      </c>
      <c r="CK52" s="4" t="str">
        <f t="shared" si="45"/>
        <v/>
      </c>
      <c r="CL52" s="4">
        <f t="shared" si="45"/>
        <v>0</v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>
        <f t="shared" si="45"/>
        <v>0</v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3" t="s">
        <v>174</v>
      </c>
      <c r="DG52" s="28" t="s">
        <v>175</v>
      </c>
      <c r="DH52" s="5">
        <f t="shared" si="13"/>
        <v>1243</v>
      </c>
      <c r="DI52" s="24">
        <v>5.05</v>
      </c>
      <c r="DJ52" s="23">
        <f t="shared" si="14"/>
        <v>6277.15</v>
      </c>
      <c r="DK52" s="23">
        <f t="shared" si="15"/>
        <v>6900.25</v>
      </c>
      <c r="DL52" s="23">
        <f t="shared" si="16"/>
        <v>68.3</v>
      </c>
      <c r="DM52" s="23">
        <f t="shared" si="17"/>
        <v>0</v>
      </c>
      <c r="DN52" s="23">
        <f t="shared" si="18"/>
        <v>6345.45</v>
      </c>
      <c r="DO52" s="23">
        <f t="shared" si="19"/>
        <v>1.0763618025514345</v>
      </c>
      <c r="DP52" s="23">
        <f t="shared" si="20"/>
        <v>0</v>
      </c>
      <c r="DQ52" s="10">
        <v>1.2</v>
      </c>
      <c r="DR52" s="23">
        <f t="shared" si="21"/>
        <v>76.145399999999995</v>
      </c>
      <c r="DS52" s="23">
        <f t="shared" si="22"/>
        <v>0.12363819744856541</v>
      </c>
      <c r="DT52" s="23">
        <f t="shared" si="23"/>
        <v>0.94555941658984</v>
      </c>
      <c r="DU52" s="7">
        <v>1</v>
      </c>
      <c r="DV52" s="6">
        <f t="shared" si="24"/>
        <v>6.3454499999999996</v>
      </c>
      <c r="DW52" s="5">
        <f t="shared" si="56"/>
        <v>4</v>
      </c>
      <c r="DX52" s="5">
        <f t="shared" si="56"/>
        <v>0</v>
      </c>
      <c r="DY52" s="5">
        <f t="shared" si="56"/>
        <v>0</v>
      </c>
      <c r="DZ52" s="5">
        <f t="shared" si="56"/>
        <v>2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12</v>
      </c>
      <c r="EG52" s="55">
        <f t="shared" si="54"/>
        <v>36</v>
      </c>
      <c r="EH52" s="55">
        <f t="shared" si="54"/>
        <v>0</v>
      </c>
      <c r="EI52" s="55">
        <f t="shared" si="54"/>
        <v>0</v>
      </c>
      <c r="EJ52" s="55">
        <f t="shared" si="54"/>
        <v>8.3000000000000007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12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>
        <f t="shared" si="48"/>
        <v>0.18911188331796799</v>
      </c>
      <c r="FU52" s="4">
        <f t="shared" si="48"/>
        <v>3344.6002928257685</v>
      </c>
      <c r="FV52" s="4" t="str">
        <f t="shared" si="48"/>
        <v/>
      </c>
      <c r="FW52" s="4">
        <f t="shared" si="48"/>
        <v>0</v>
      </c>
      <c r="FX52" s="4">
        <f t="shared" ref="FW52:GL115" si="59">IF(ISERROR(EJ52/DR52*100),"",(EJ52/DR52*100))</f>
        <v>10.900198830132879</v>
      </c>
      <c r="FY52" s="4">
        <f t="shared" si="59"/>
        <v>0</v>
      </c>
      <c r="FZ52" s="4">
        <f t="shared" si="59"/>
        <v>0</v>
      </c>
      <c r="GA52" s="4">
        <f t="shared" si="59"/>
        <v>0</v>
      </c>
      <c r="GB52" s="4">
        <f t="shared" si="59"/>
        <v>0</v>
      </c>
      <c r="GC52" s="4">
        <f t="shared" si="59"/>
        <v>0</v>
      </c>
      <c r="GD52" s="4" t="str">
        <f t="shared" si="59"/>
        <v/>
      </c>
      <c r="GE52" s="4" t="str">
        <f t="shared" si="59"/>
        <v/>
      </c>
      <c r="GF52" s="4">
        <f t="shared" si="59"/>
        <v>0</v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>
        <f t="shared" si="59"/>
        <v>0</v>
      </c>
      <c r="GM52" s="4">
        <f t="shared" si="46"/>
        <v>0</v>
      </c>
      <c r="GN52" s="4" t="str">
        <f t="shared" si="46"/>
        <v/>
      </c>
      <c r="GO52" s="4" t="str">
        <f t="shared" si="46"/>
        <v/>
      </c>
      <c r="GP52" s="4">
        <f t="shared" si="46"/>
        <v>0</v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>
        <f t="shared" si="46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5"/>
      <c r="C53" s="28" t="s">
        <v>169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5"/>
      <c r="DG53" s="28" t="s">
        <v>169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3" t="s">
        <v>176</v>
      </c>
      <c r="C54" s="28" t="s">
        <v>177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3" t="s">
        <v>176</v>
      </c>
      <c r="DG54" s="28" t="s">
        <v>177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5"/>
      <c r="C55" s="28" t="s">
        <v>178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5"/>
      <c r="DG55" s="28" t="s">
        <v>178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79" t="s">
        <v>179</v>
      </c>
      <c r="C56" s="28" t="s">
        <v>175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79" t="s">
        <v>179</v>
      </c>
      <c r="DG56" s="28" t="s">
        <v>175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3" t="s">
        <v>180</v>
      </c>
      <c r="C57" s="28" t="s">
        <v>169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3" t="s">
        <v>180</v>
      </c>
      <c r="DG57" s="28" t="s">
        <v>169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25"/>
      <c r="C58" s="28" t="s">
        <v>175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5"/>
      <c r="DG58" s="28" t="s">
        <v>175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3" t="s">
        <v>181</v>
      </c>
      <c r="C59" s="28" t="s">
        <v>169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3" t="s">
        <v>181</v>
      </c>
      <c r="DG59" s="28" t="s">
        <v>169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customHeight="1">
      <c r="A60" s="62">
        <v>30200004</v>
      </c>
      <c r="B60" s="125"/>
      <c r="C60" s="28" t="s">
        <v>175</v>
      </c>
      <c r="D60" s="5">
        <v>329</v>
      </c>
      <c r="E60" s="22">
        <v>5</v>
      </c>
      <c r="F60" s="23">
        <f t="shared" si="0"/>
        <v>1645</v>
      </c>
      <c r="G60" s="23">
        <f>+'[2]4'!$L$176</f>
        <v>1020.8000000000001</v>
      </c>
      <c r="H60" s="23">
        <f t="shared" si="1"/>
        <v>15</v>
      </c>
      <c r="I60" s="23">
        <f t="shared" si="2"/>
        <v>0</v>
      </c>
      <c r="J60" s="23">
        <f t="shared" si="3"/>
        <v>1660</v>
      </c>
      <c r="K60" s="23">
        <f t="shared" si="4"/>
        <v>0.90361445783132521</v>
      </c>
      <c r="L60" s="23">
        <f t="shared" si="5"/>
        <v>0</v>
      </c>
      <c r="M60" s="10">
        <v>1.2</v>
      </c>
      <c r="N60" s="23">
        <f t="shared" si="6"/>
        <v>19.920000000000002</v>
      </c>
      <c r="O60" s="23">
        <f t="shared" si="7"/>
        <v>0.29638554216867474</v>
      </c>
      <c r="P60" s="23">
        <f t="shared" si="8"/>
        <v>1.8072289156626506</v>
      </c>
      <c r="Q60" s="7">
        <v>1</v>
      </c>
      <c r="R60" s="6">
        <f t="shared" si="9"/>
        <v>1.66</v>
      </c>
      <c r="S60" s="5">
        <v>1</v>
      </c>
      <c r="T60" s="5"/>
      <c r="U60" s="5"/>
      <c r="V60" s="5"/>
      <c r="W60" s="5">
        <v>2</v>
      </c>
      <c r="X60" s="5"/>
      <c r="Y60" s="5"/>
      <c r="Z60" s="5"/>
      <c r="AA60" s="5"/>
      <c r="AB60" s="4">
        <v>2.5</v>
      </c>
      <c r="AC60" s="4">
        <v>3</v>
      </c>
      <c r="AD60" s="4"/>
      <c r="AE60" s="4"/>
      <c r="AF60" s="4">
        <v>8.5</v>
      </c>
      <c r="AG60" s="4"/>
      <c r="AH60" s="4"/>
      <c r="AI60" s="4"/>
      <c r="AJ60" s="4"/>
      <c r="AK60" s="4"/>
      <c r="AL60" s="4"/>
      <c r="AM60" s="4">
        <v>1</v>
      </c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>
        <f t="shared" si="60"/>
        <v>0.15060240963855423</v>
      </c>
      <c r="BQ60" s="4">
        <f t="shared" si="60"/>
        <v>332</v>
      </c>
      <c r="BR60" s="4" t="str">
        <f t="shared" si="60"/>
        <v/>
      </c>
      <c r="BS60" s="4">
        <f t="shared" si="58"/>
        <v>0</v>
      </c>
      <c r="BT60" s="4">
        <f t="shared" si="58"/>
        <v>42.670682730923694</v>
      </c>
      <c r="BU60" s="4">
        <f t="shared" si="58"/>
        <v>0</v>
      </c>
      <c r="BV60" s="4">
        <f t="shared" si="58"/>
        <v>0</v>
      </c>
      <c r="BW60" s="4">
        <f t="shared" si="58"/>
        <v>0</v>
      </c>
      <c r="BX60" s="4">
        <f t="shared" si="58"/>
        <v>0</v>
      </c>
      <c r="BY60" s="4">
        <f t="shared" si="58"/>
        <v>0</v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>
        <f t="shared" si="58"/>
        <v>0</v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>
        <f t="shared" si="58"/>
        <v>0</v>
      </c>
      <c r="CI60" s="4">
        <f t="shared" si="61"/>
        <v>0</v>
      </c>
      <c r="CJ60" s="4" t="str">
        <f t="shared" si="61"/>
        <v/>
      </c>
      <c r="CK60" s="4" t="str">
        <f t="shared" si="61"/>
        <v/>
      </c>
      <c r="CL60" s="4">
        <f t="shared" si="61"/>
        <v>0</v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>
        <f t="shared" si="61"/>
        <v>0</v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5"/>
      <c r="DG60" s="28" t="s">
        <v>175</v>
      </c>
      <c r="DH60" s="5">
        <f t="shared" si="13"/>
        <v>329</v>
      </c>
      <c r="DI60" s="24">
        <v>5</v>
      </c>
      <c r="DJ60" s="23">
        <f t="shared" si="14"/>
        <v>1645</v>
      </c>
      <c r="DK60" s="23">
        <f t="shared" si="15"/>
        <v>1020.8000000000001</v>
      </c>
      <c r="DL60" s="23">
        <f t="shared" si="16"/>
        <v>15</v>
      </c>
      <c r="DM60" s="23">
        <f t="shared" si="17"/>
        <v>0</v>
      </c>
      <c r="DN60" s="23">
        <f t="shared" si="18"/>
        <v>1660</v>
      </c>
      <c r="DO60" s="23">
        <f t="shared" si="19"/>
        <v>0.90361445783132521</v>
      </c>
      <c r="DP60" s="23">
        <f t="shared" si="20"/>
        <v>0</v>
      </c>
      <c r="DQ60" s="10">
        <v>1.2</v>
      </c>
      <c r="DR60" s="23">
        <f t="shared" si="21"/>
        <v>19.920000000000002</v>
      </c>
      <c r="DS60" s="23">
        <f t="shared" si="22"/>
        <v>0.29638554216867474</v>
      </c>
      <c r="DT60" s="23">
        <f t="shared" si="23"/>
        <v>1.8072289156626506</v>
      </c>
      <c r="DU60" s="7">
        <v>1</v>
      </c>
      <c r="DV60" s="6">
        <f t="shared" si="24"/>
        <v>1.66</v>
      </c>
      <c r="DW60" s="5">
        <f t="shared" si="56"/>
        <v>1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2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2.5</v>
      </c>
      <c r="EG60" s="55">
        <f t="shared" si="56"/>
        <v>3</v>
      </c>
      <c r="EH60" s="55">
        <f t="shared" si="56"/>
        <v>0</v>
      </c>
      <c r="EI60" s="55">
        <f t="shared" si="56"/>
        <v>0</v>
      </c>
      <c r="EJ60" s="55">
        <f t="shared" si="56"/>
        <v>8.5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1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>
        <f t="shared" si="62"/>
        <v>0.15060240963855423</v>
      </c>
      <c r="FU60" s="4">
        <f t="shared" si="62"/>
        <v>332</v>
      </c>
      <c r="FV60" s="4" t="str">
        <f t="shared" si="62"/>
        <v/>
      </c>
      <c r="FW60" s="4">
        <f t="shared" si="59"/>
        <v>0</v>
      </c>
      <c r="FX60" s="4">
        <f t="shared" si="59"/>
        <v>42.670682730923694</v>
      </c>
      <c r="FY60" s="4">
        <f t="shared" si="59"/>
        <v>0</v>
      </c>
      <c r="FZ60" s="4">
        <f t="shared" si="59"/>
        <v>0</v>
      </c>
      <c r="GA60" s="4">
        <f t="shared" si="59"/>
        <v>0</v>
      </c>
      <c r="GB60" s="4">
        <f t="shared" si="59"/>
        <v>0</v>
      </c>
      <c r="GC60" s="4">
        <f t="shared" si="59"/>
        <v>0</v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>
        <f t="shared" si="59"/>
        <v>0</v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>
        <f t="shared" si="59"/>
        <v>0</v>
      </c>
      <c r="GM60" s="4">
        <f t="shared" si="63"/>
        <v>0</v>
      </c>
      <c r="GN60" s="4" t="str">
        <f t="shared" si="63"/>
        <v/>
      </c>
      <c r="GO60" s="4" t="str">
        <f t="shared" si="63"/>
        <v/>
      </c>
      <c r="GP60" s="4">
        <f t="shared" si="63"/>
        <v>0</v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>
        <f t="shared" si="63"/>
        <v>0</v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23" t="s">
        <v>182</v>
      </c>
      <c r="C61" s="28" t="s">
        <v>143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3" t="s">
        <v>182</v>
      </c>
      <c r="DG61" s="28" t="s">
        <v>143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24"/>
      <c r="C62" s="28" t="s">
        <v>158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4"/>
      <c r="DG62" s="28" t="s">
        <v>158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4"/>
      <c r="C63" s="79" t="s">
        <v>135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4"/>
      <c r="DG63" s="79" t="s">
        <v>135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5"/>
      <c r="C64" s="79" t="s">
        <v>183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5"/>
      <c r="DG64" s="79" t="s">
        <v>183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3" t="s">
        <v>184</v>
      </c>
      <c r="C65" s="28" t="s">
        <v>134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3" t="s">
        <v>184</v>
      </c>
      <c r="DG65" s="28" t="s">
        <v>134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5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5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3" t="s">
        <v>185</v>
      </c>
      <c r="C67" s="28" t="s">
        <v>143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3" t="s">
        <v>185</v>
      </c>
      <c r="DG67" s="28" t="s">
        <v>143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4"/>
      <c r="C68" s="28" t="s">
        <v>161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4"/>
      <c r="DG68" s="28" t="s">
        <v>161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2">
        <v>30400017</v>
      </c>
      <c r="B69" s="145"/>
      <c r="C69" s="28" t="s">
        <v>177</v>
      </c>
      <c r="D69" s="5">
        <f>105+638</f>
        <v>743</v>
      </c>
      <c r="E69" s="22">
        <v>5.03</v>
      </c>
      <c r="F69" s="23">
        <f t="shared" si="67"/>
        <v>3737.29</v>
      </c>
      <c r="G69" s="23">
        <f>+'[2]4'!$L$78</f>
        <v>2501.3999999999996</v>
      </c>
      <c r="H69" s="23">
        <f t="shared" ref="H69:H132" si="92">SUM(AB69:BA69)</f>
        <v>1.75</v>
      </c>
      <c r="I69" s="23">
        <f t="shared" ref="I69:I132" si="93">SUM(BB69:BO69)</f>
        <v>0</v>
      </c>
      <c r="J69" s="23">
        <f t="shared" si="70"/>
        <v>3739.04</v>
      </c>
      <c r="K69" s="23">
        <f t="shared" si="71"/>
        <v>4.6803457571997095E-2</v>
      </c>
      <c r="L69" s="23">
        <f t="shared" si="72"/>
        <v>0</v>
      </c>
      <c r="M69" s="10">
        <v>0.5</v>
      </c>
      <c r="N69" s="23">
        <f t="shared" si="73"/>
        <v>18.6952</v>
      </c>
      <c r="O69" s="23">
        <f t="shared" si="74"/>
        <v>0.45319654242800289</v>
      </c>
      <c r="P69" s="23">
        <f t="shared" si="75"/>
        <v>0</v>
      </c>
      <c r="Q69" s="7">
        <v>0.1</v>
      </c>
      <c r="R69" s="6">
        <f t="shared" si="76"/>
        <v>0.37390400000000001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>
        <f>3.5/2</f>
        <v>1.75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0"/>
        <v>0</v>
      </c>
      <c r="BQ69" s="4">
        <f t="shared" si="60"/>
        <v>0</v>
      </c>
      <c r="BR69" s="4" t="str">
        <f t="shared" si="60"/>
        <v/>
      </c>
      <c r="BS69" s="4">
        <f t="shared" si="60"/>
        <v>0</v>
      </c>
      <c r="BT69" s="4">
        <f t="shared" si="60"/>
        <v>0</v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>
        <f t="shared" si="60"/>
        <v>0</v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>
        <f t="shared" si="77"/>
        <v>0</v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5"/>
      <c r="DG69" s="28" t="s">
        <v>177</v>
      </c>
      <c r="DH69" s="5">
        <f t="shared" si="78"/>
        <v>1487</v>
      </c>
      <c r="DI69" s="24">
        <v>5.03</v>
      </c>
      <c r="DJ69" s="23">
        <f t="shared" si="79"/>
        <v>7479.6100000000006</v>
      </c>
      <c r="DK69" s="23">
        <f t="shared" si="80"/>
        <v>2501.3999999999996</v>
      </c>
      <c r="DL69" s="23">
        <f t="shared" si="81"/>
        <v>3.5</v>
      </c>
      <c r="DM69" s="23">
        <f t="shared" si="82"/>
        <v>0</v>
      </c>
      <c r="DN69" s="23">
        <f t="shared" si="83"/>
        <v>7483.1100000000006</v>
      </c>
      <c r="DO69" s="23">
        <f t="shared" si="84"/>
        <v>4.6771997204370905E-2</v>
      </c>
      <c r="DP69" s="23">
        <f t="shared" si="85"/>
        <v>0</v>
      </c>
      <c r="DQ69" s="10">
        <v>0.5</v>
      </c>
      <c r="DR69" s="23">
        <f t="shared" si="86"/>
        <v>37.415550000000003</v>
      </c>
      <c r="DS69" s="23">
        <f t="shared" si="87"/>
        <v>0.45322800279562908</v>
      </c>
      <c r="DT69" s="23">
        <f t="shared" si="88"/>
        <v>0</v>
      </c>
      <c r="DU69" s="7">
        <v>0.1</v>
      </c>
      <c r="DV69" s="6">
        <f t="shared" si="89"/>
        <v>0.74831100000000017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3.5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>
        <f t="shared" si="62"/>
        <v>0</v>
      </c>
      <c r="FU69" s="4">
        <f t="shared" si="62"/>
        <v>0</v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>
        <f t="shared" si="62"/>
        <v>0</v>
      </c>
      <c r="FZ69" s="4" t="str">
        <f t="shared" si="62"/>
        <v/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>
        <f t="shared" si="91"/>
        <v>0</v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3" t="s">
        <v>186</v>
      </c>
      <c r="C70" s="39" t="s">
        <v>135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3" t="s">
        <v>186</v>
      </c>
      <c r="DG70" s="39" t="s">
        <v>135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4"/>
      <c r="C71" s="39" t="s">
        <v>143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4"/>
      <c r="DG71" s="39" t="s">
        <v>143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24"/>
      <c r="C72" s="39" t="s">
        <v>187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4"/>
      <c r="DG72" s="39" t="s">
        <v>187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25"/>
      <c r="C73" s="39" t="s">
        <v>188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5"/>
      <c r="DG73" s="39" t="s">
        <v>188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3" t="s">
        <v>189</v>
      </c>
      <c r="C74" s="39" t="s">
        <v>135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3" t="s">
        <v>189</v>
      </c>
      <c r="DG74" s="39" t="s">
        <v>135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4"/>
      <c r="C75" s="39" t="s">
        <v>143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4"/>
      <c r="DG75" s="39" t="s">
        <v>143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4"/>
      <c r="C76" s="39" t="s">
        <v>187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4"/>
      <c r="DG76" s="39" t="s">
        <v>187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5"/>
      <c r="C77" s="39" t="s">
        <v>188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5"/>
      <c r="DG77" s="39" t="s">
        <v>188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7" t="s">
        <v>190</v>
      </c>
      <c r="C78" s="39" t="s">
        <v>191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7" t="s">
        <v>190</v>
      </c>
      <c r="DG78" s="39" t="s">
        <v>191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3" t="s">
        <v>192</v>
      </c>
      <c r="C79" s="79" t="s">
        <v>147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3" t="s">
        <v>192</v>
      </c>
      <c r="DG79" s="79" t="s">
        <v>147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5"/>
      <c r="C80" s="28" t="s">
        <v>134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5"/>
      <c r="DG80" s="28" t="s">
        <v>134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3" t="s">
        <v>193</v>
      </c>
      <c r="C81" s="28" t="s">
        <v>143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3" t="s">
        <v>193</v>
      </c>
      <c r="DG81" s="28" t="s">
        <v>143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24"/>
      <c r="C82" s="28" t="s">
        <v>135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4"/>
      <c r="DG82" s="28" t="s">
        <v>135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25"/>
      <c r="C83" s="28" t="s">
        <v>158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5"/>
      <c r="DG83" s="28" t="s">
        <v>158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3" t="s">
        <v>194</v>
      </c>
      <c r="C84" s="28" t="s">
        <v>188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3" t="s">
        <v>194</v>
      </c>
      <c r="DG84" s="28" t="s">
        <v>188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4"/>
      <c r="C85" s="28" t="s">
        <v>143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4"/>
      <c r="DG85" s="28" t="s">
        <v>143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4"/>
      <c r="C86" s="28" t="s">
        <v>158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4"/>
      <c r="DG86" s="28" t="s">
        <v>158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5"/>
      <c r="C87" s="28" t="s">
        <v>135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5"/>
      <c r="DG87" s="28" t="s">
        <v>135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23" t="s">
        <v>195</v>
      </c>
      <c r="C88" s="28" t="s">
        <v>188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3" t="s">
        <v>195</v>
      </c>
      <c r="DG88" s="28" t="s">
        <v>188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4"/>
      <c r="C89" s="28" t="s">
        <v>143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4"/>
      <c r="DG89" s="28" t="s">
        <v>143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2">
        <v>30400020</v>
      </c>
      <c r="B90" s="124"/>
      <c r="C90" s="28" t="s">
        <v>158</v>
      </c>
      <c r="D90" s="5">
        <v>508</v>
      </c>
      <c r="E90" s="22">
        <v>5.05</v>
      </c>
      <c r="F90" s="23">
        <f t="shared" si="67"/>
        <v>2565.4</v>
      </c>
      <c r="G90" s="23">
        <f>+'[2]4'!$L$194</f>
        <v>2805.0000000000005</v>
      </c>
      <c r="H90" s="23">
        <f t="shared" si="92"/>
        <v>10</v>
      </c>
      <c r="I90" s="23">
        <f t="shared" si="93"/>
        <v>0</v>
      </c>
      <c r="J90" s="23">
        <f t="shared" si="70"/>
        <v>2575.4</v>
      </c>
      <c r="K90" s="23">
        <f t="shared" si="71"/>
        <v>0.38828919779451737</v>
      </c>
      <c r="L90" s="23">
        <f t="shared" si="72"/>
        <v>0</v>
      </c>
      <c r="M90" s="10">
        <v>0.3</v>
      </c>
      <c r="N90" s="23">
        <f t="shared" si="73"/>
        <v>7.7262000000000004</v>
      </c>
      <c r="O90" s="23">
        <f t="shared" si="74"/>
        <v>-8.8289197794517382E-2</v>
      </c>
      <c r="P90" s="23">
        <f t="shared" si="75"/>
        <v>0</v>
      </c>
      <c r="Q90" s="7">
        <v>0.1</v>
      </c>
      <c r="R90" s="6">
        <f t="shared" si="76"/>
        <v>0.25754000000000005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>
        <v>10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>
        <f t="shared" si="98"/>
        <v>0</v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>
        <f t="shared" si="94"/>
        <v>0</v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24"/>
      <c r="DG90" s="28" t="s">
        <v>158</v>
      </c>
      <c r="DH90" s="5">
        <f t="shared" si="78"/>
        <v>1078</v>
      </c>
      <c r="DI90" s="24">
        <v>5.05</v>
      </c>
      <c r="DJ90" s="23">
        <f t="shared" si="79"/>
        <v>5443.9</v>
      </c>
      <c r="DK90" s="23">
        <f t="shared" si="80"/>
        <v>5834.4000000000005</v>
      </c>
      <c r="DL90" s="23">
        <f t="shared" si="81"/>
        <v>20</v>
      </c>
      <c r="DM90" s="23">
        <f t="shared" si="82"/>
        <v>8</v>
      </c>
      <c r="DN90" s="23">
        <f t="shared" si="83"/>
        <v>5463.9</v>
      </c>
      <c r="DO90" s="23">
        <f t="shared" si="84"/>
        <v>0.3660389099361262</v>
      </c>
      <c r="DP90" s="23">
        <f t="shared" si="85"/>
        <v>0.13711778417660769</v>
      </c>
      <c r="DQ90" s="10">
        <v>0.3</v>
      </c>
      <c r="DR90" s="23">
        <f t="shared" si="86"/>
        <v>16.3917</v>
      </c>
      <c r="DS90" s="23">
        <f t="shared" si="87"/>
        <v>-0.2031566941127339</v>
      </c>
      <c r="DT90" s="23">
        <f t="shared" si="88"/>
        <v>0</v>
      </c>
      <c r="DU90" s="7">
        <v>0.1</v>
      </c>
      <c r="DV90" s="6">
        <f t="shared" si="89"/>
        <v>0.54638999999999993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20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8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>
        <f t="shared" si="99"/>
        <v>0</v>
      </c>
      <c r="FU90" s="4">
        <f t="shared" si="99"/>
        <v>0</v>
      </c>
      <c r="FV90" s="4">
        <f t="shared" si="99"/>
        <v>0</v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>
        <f t="shared" si="95"/>
        <v>0</v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25"/>
      <c r="C91" s="28" t="s">
        <v>135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25"/>
      <c r="DG91" s="28" t="s">
        <v>135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23" t="s">
        <v>196</v>
      </c>
      <c r="C92" s="28" t="s">
        <v>134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23" t="s">
        <v>196</v>
      </c>
      <c r="DG92" s="28" t="s">
        <v>134</v>
      </c>
      <c r="DH92" s="5">
        <f t="shared" si="78"/>
        <v>301</v>
      </c>
      <c r="DI92" s="24">
        <v>5.08</v>
      </c>
      <c r="DJ92" s="23">
        <f t="shared" si="79"/>
        <v>1529.08</v>
      </c>
      <c r="DK92" s="23">
        <f t="shared" si="80"/>
        <v>2002</v>
      </c>
      <c r="DL92" s="23">
        <f t="shared" si="81"/>
        <v>1.2</v>
      </c>
      <c r="DM92" s="23">
        <f t="shared" si="82"/>
        <v>6</v>
      </c>
      <c r="DN92" s="23">
        <f t="shared" si="83"/>
        <v>1530.28</v>
      </c>
      <c r="DO92" s="23">
        <f t="shared" si="84"/>
        <v>7.8417021721515004E-2</v>
      </c>
      <c r="DP92" s="23">
        <f t="shared" si="85"/>
        <v>0.29970029970029971</v>
      </c>
      <c r="DQ92" s="10">
        <v>1</v>
      </c>
      <c r="DR92" s="23">
        <f t="shared" si="86"/>
        <v>15.3028</v>
      </c>
      <c r="DS92" s="23">
        <f t="shared" si="87"/>
        <v>0.62188267857818524</v>
      </c>
      <c r="DT92" s="23">
        <f t="shared" si="88"/>
        <v>0</v>
      </c>
      <c r="DU92" s="7">
        <v>0.1</v>
      </c>
      <c r="DV92" s="6">
        <f t="shared" si="89"/>
        <v>0.153028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1.2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6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>
        <f t="shared" si="99"/>
        <v>0</v>
      </c>
      <c r="FU92" s="4">
        <f t="shared" si="99"/>
        <v>0</v>
      </c>
      <c r="FV92" s="4">
        <f t="shared" si="99"/>
        <v>400.4</v>
      </c>
      <c r="FW92" s="4">
        <f t="shared" si="99"/>
        <v>0</v>
      </c>
      <c r="FX92" s="4">
        <f t="shared" si="99"/>
        <v>0</v>
      </c>
      <c r="FY92" s="4">
        <f t="shared" si="99"/>
        <v>0</v>
      </c>
      <c r="FZ92" s="4" t="str">
        <f t="shared" si="99"/>
        <v/>
      </c>
      <c r="GA92" s="4">
        <f t="shared" si="99"/>
        <v>0</v>
      </c>
      <c r="GB92" s="4">
        <f t="shared" si="99"/>
        <v>0</v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>
        <f t="shared" si="91"/>
        <v>0</v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24"/>
      <c r="C93" s="28" t="s">
        <v>135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24"/>
      <c r="DG93" s="28" t="s">
        <v>135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24"/>
      <c r="C94" s="28" t="s">
        <v>132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24"/>
      <c r="DG94" s="28" t="s">
        <v>132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customHeight="1">
      <c r="A95" s="62">
        <v>30100028</v>
      </c>
      <c r="B95" s="124"/>
      <c r="C95" s="28" t="s">
        <v>162</v>
      </c>
      <c r="D95" s="5">
        <v>804</v>
      </c>
      <c r="E95" s="22">
        <v>5.08</v>
      </c>
      <c r="F95" s="23">
        <f t="shared" si="67"/>
        <v>4084.32</v>
      </c>
      <c r="G95" s="23">
        <f>+'[2]4'!$L$9</f>
        <v>4188.8</v>
      </c>
      <c r="H95" s="23">
        <f t="shared" si="92"/>
        <v>0</v>
      </c>
      <c r="I95" s="23">
        <f t="shared" si="93"/>
        <v>27</v>
      </c>
      <c r="J95" s="23">
        <f t="shared" si="70"/>
        <v>4084.32</v>
      </c>
      <c r="K95" s="23">
        <f t="shared" si="71"/>
        <v>0</v>
      </c>
      <c r="L95" s="23">
        <f t="shared" si="72"/>
        <v>0.64457601222307104</v>
      </c>
      <c r="M95" s="10">
        <v>1</v>
      </c>
      <c r="N95" s="23">
        <f t="shared" si="73"/>
        <v>40.843200000000003</v>
      </c>
      <c r="O95" s="23">
        <f t="shared" si="74"/>
        <v>0.35542398777692896</v>
      </c>
      <c r="P95" s="23">
        <f t="shared" si="75"/>
        <v>0</v>
      </c>
      <c r="Q95" s="7">
        <v>0.1</v>
      </c>
      <c r="R95" s="6">
        <f t="shared" si="76"/>
        <v>0.40843200000000002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>
        <v>27</v>
      </c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 t="str">
        <f t="shared" si="98"/>
        <v/>
      </c>
      <c r="BR95" s="4">
        <f t="shared" si="98"/>
        <v>0</v>
      </c>
      <c r="BS95" s="4">
        <f t="shared" si="98"/>
        <v>0</v>
      </c>
      <c r="BT95" s="4">
        <f t="shared" si="98"/>
        <v>0</v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24"/>
      <c r="DG95" s="28" t="s">
        <v>162</v>
      </c>
      <c r="DH95" s="5">
        <f t="shared" si="78"/>
        <v>1216</v>
      </c>
      <c r="DI95" s="24">
        <v>5.08</v>
      </c>
      <c r="DJ95" s="23">
        <f t="shared" si="79"/>
        <v>6177.28</v>
      </c>
      <c r="DK95" s="23">
        <f t="shared" si="80"/>
        <v>6242.1333333333332</v>
      </c>
      <c r="DL95" s="23">
        <f t="shared" si="81"/>
        <v>4</v>
      </c>
      <c r="DM95" s="23">
        <f t="shared" si="82"/>
        <v>35</v>
      </c>
      <c r="DN95" s="23">
        <f t="shared" si="83"/>
        <v>6181.28</v>
      </c>
      <c r="DO95" s="23">
        <f t="shared" si="84"/>
        <v>6.4711516061398286E-2</v>
      </c>
      <c r="DP95" s="23">
        <f t="shared" si="85"/>
        <v>0.56070574162679421</v>
      </c>
      <c r="DQ95" s="10">
        <v>1</v>
      </c>
      <c r="DR95" s="23">
        <f t="shared" si="86"/>
        <v>61.812799999999996</v>
      </c>
      <c r="DS95" s="23">
        <f t="shared" si="87"/>
        <v>0.37458274231180755</v>
      </c>
      <c r="DT95" s="23">
        <f t="shared" si="88"/>
        <v>0</v>
      </c>
      <c r="DU95" s="7">
        <v>0.1</v>
      </c>
      <c r="DV95" s="6">
        <f t="shared" si="89"/>
        <v>0.61812800000000001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4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35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>
        <f t="shared" si="99"/>
        <v>0</v>
      </c>
      <c r="FU95" s="4">
        <f t="shared" si="99"/>
        <v>0</v>
      </c>
      <c r="FV95" s="4">
        <f t="shared" si="99"/>
        <v>713.38666666666666</v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24"/>
      <c r="C96" s="28" t="s">
        <v>141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24"/>
      <c r="DG96" s="28" t="s">
        <v>141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24"/>
      <c r="C97" s="28" t="s">
        <v>197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24"/>
      <c r="DG97" s="28" t="s">
        <v>197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24"/>
      <c r="C98" s="28" t="s">
        <v>158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24"/>
      <c r="DG98" s="28" t="s">
        <v>158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25"/>
      <c r="C99" s="28" t="s">
        <v>143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25"/>
      <c r="DG99" s="28" t="s">
        <v>143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23" t="s">
        <v>198</v>
      </c>
      <c r="C100" s="30" t="s">
        <v>161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23" t="s">
        <v>198</v>
      </c>
      <c r="DG100" s="30" t="s">
        <v>161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24"/>
      <c r="C101" s="28" t="s">
        <v>158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24"/>
      <c r="DG101" s="28" t="s">
        <v>158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24"/>
      <c r="C102" s="30" t="s">
        <v>199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24"/>
      <c r="DG102" s="30" t="s">
        <v>199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25"/>
      <c r="C103" s="30" t="s">
        <v>141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25"/>
      <c r="DG103" s="30" t="s">
        <v>141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23" t="s">
        <v>200</v>
      </c>
      <c r="C104" s="30" t="s">
        <v>163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23" t="s">
        <v>200</v>
      </c>
      <c r="DG104" s="30" t="s">
        <v>163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24"/>
      <c r="C105" s="30" t="s">
        <v>201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24"/>
      <c r="DG105" s="30" t="s">
        <v>201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24"/>
      <c r="C106" s="30" t="s">
        <v>202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24"/>
      <c r="DG106" s="30" t="s">
        <v>202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25"/>
      <c r="C107" s="30" t="s">
        <v>203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25"/>
      <c r="DG107" s="30" t="s">
        <v>203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23" t="s">
        <v>204</v>
      </c>
      <c r="C108" s="30" t="s">
        <v>163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23" t="s">
        <v>204</v>
      </c>
      <c r="DG108" s="30" t="s">
        <v>163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24"/>
      <c r="C109" s="30" t="s">
        <v>201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24"/>
      <c r="DG109" s="30" t="s">
        <v>201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24"/>
      <c r="C110" s="30" t="s">
        <v>202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24"/>
      <c r="DG110" s="30" t="s">
        <v>202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25"/>
      <c r="C111" s="30" t="s">
        <v>203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25"/>
      <c r="DG111" s="30" t="s">
        <v>203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23" t="s">
        <v>205</v>
      </c>
      <c r="C112" s="30" t="s">
        <v>206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23" t="s">
        <v>205</v>
      </c>
      <c r="DG112" s="30" t="s">
        <v>206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25"/>
      <c r="C113" s="30" t="s">
        <v>178</v>
      </c>
      <c r="D113" s="5"/>
      <c r="E113" s="22">
        <v>5.05</v>
      </c>
      <c r="F113" s="23">
        <f t="shared" si="67"/>
        <v>0</v>
      </c>
      <c r="G113" s="44">
        <f>+'[2]4'!$L$107</f>
        <v>2452.2249999999999</v>
      </c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25"/>
      <c r="DG113" s="30" t="s">
        <v>178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4174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>
        <f t="shared" si="85"/>
        <v>0</v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23" t="s">
        <v>207</v>
      </c>
      <c r="C114" s="30" t="s">
        <v>183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23" t="s">
        <v>207</v>
      </c>
      <c r="DG114" s="30" t="s">
        <v>183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24"/>
      <c r="C115" s="30" t="s">
        <v>149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24"/>
      <c r="DG115" s="30" t="s">
        <v>149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customHeight="1">
      <c r="A116" s="62">
        <v>30400028</v>
      </c>
      <c r="B116" s="125"/>
      <c r="C116" s="30" t="s">
        <v>208</v>
      </c>
      <c r="D116" s="5">
        <v>24</v>
      </c>
      <c r="E116" s="22">
        <v>5.05</v>
      </c>
      <c r="F116" s="23">
        <f t="shared" si="67"/>
        <v>121.19999999999999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121.19999999999999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0.96959999999999991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1.2119999999999999E-2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09"/>
        <v>0</v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>
        <f t="shared" si="109"/>
        <v>0</v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>
        <f t="shared" si="109"/>
        <v>0</v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25"/>
      <c r="DG116" s="30" t="s">
        <v>208</v>
      </c>
      <c r="DH116" s="5">
        <f t="shared" si="78"/>
        <v>48</v>
      </c>
      <c r="DI116" s="22">
        <v>5.05</v>
      </c>
      <c r="DJ116" s="23">
        <f t="shared" si="79"/>
        <v>242.39999999999998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242.39999999999998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1.9391999999999998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2.4239999999999998E-2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customHeight="1">
      <c r="A117" s="62">
        <v>30400004</v>
      </c>
      <c r="B117" s="123" t="s">
        <v>209</v>
      </c>
      <c r="C117" s="30" t="s">
        <v>183</v>
      </c>
      <c r="D117" s="5">
        <v>5</v>
      </c>
      <c r="E117" s="22">
        <v>5.03</v>
      </c>
      <c r="F117" s="23">
        <f t="shared" si="67"/>
        <v>25.150000000000002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25.150000000000002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0.20120000000000005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2.5150000000000007E-3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09"/>
        <v>0</v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>
        <f t="shared" si="109"/>
        <v>0</v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>
        <f t="shared" si="109"/>
        <v>0</v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23" t="s">
        <v>209</v>
      </c>
      <c r="DG117" s="30" t="s">
        <v>183</v>
      </c>
      <c r="DH117" s="5">
        <f t="shared" si="78"/>
        <v>10</v>
      </c>
      <c r="DI117" s="22">
        <v>5.03</v>
      </c>
      <c r="DJ117" s="23">
        <f t="shared" si="79"/>
        <v>50.300000000000004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50.300000000000004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0.40240000000000009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5.0300000000000015E-3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>
        <f t="shared" si="111"/>
        <v>0</v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>
        <f t="shared" si="111"/>
        <v>0</v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>
        <f t="shared" si="111"/>
        <v>0</v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24"/>
      <c r="C118" s="30" t="s">
        <v>161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24"/>
      <c r="DG118" s="30" t="s">
        <v>161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3301.2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>
        <f t="shared" si="85"/>
        <v>0</v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customHeight="1">
      <c r="A119" s="62">
        <v>30400005</v>
      </c>
      <c r="B119" s="125"/>
      <c r="C119" s="30" t="s">
        <v>208</v>
      </c>
      <c r="D119" s="5">
        <v>24</v>
      </c>
      <c r="E119" s="22">
        <v>5.03</v>
      </c>
      <c r="F119" s="23">
        <f t="shared" si="67"/>
        <v>120.72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120.72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0.96576000000000006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1.2072000000000001E-2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09"/>
        <v>0</v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>
        <f t="shared" si="109"/>
        <v>0</v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>
        <f t="shared" si="109"/>
        <v>0</v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25"/>
      <c r="DG119" s="30" t="s">
        <v>208</v>
      </c>
      <c r="DH119" s="5">
        <f t="shared" si="78"/>
        <v>48</v>
      </c>
      <c r="DI119" s="22">
        <v>5.03</v>
      </c>
      <c r="DJ119" s="23">
        <f t="shared" si="79"/>
        <v>241.44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241.44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1.9315200000000001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2.4144000000000002E-2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23" t="s">
        <v>210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23" t="s">
        <v>210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24"/>
      <c r="C121" s="30" t="s">
        <v>211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24"/>
      <c r="DG121" s="30" t="s">
        <v>211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25"/>
      <c r="C122" s="30" t="s">
        <v>140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25"/>
      <c r="DG122" s="30" t="s">
        <v>140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23" t="s">
        <v>212</v>
      </c>
      <c r="C123" s="30" t="s">
        <v>167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23" t="s">
        <v>212</v>
      </c>
      <c r="DG123" s="30" t="s">
        <v>167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24"/>
      <c r="C124" s="30" t="s">
        <v>141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24"/>
      <c r="DG124" s="30" t="s">
        <v>141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24"/>
      <c r="C125" s="30" t="s">
        <v>183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24"/>
      <c r="DG125" s="30" t="s">
        <v>183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25"/>
      <c r="C126" s="30" t="s">
        <v>213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25"/>
      <c r="DG126" s="30" t="s">
        <v>213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23" t="s">
        <v>214</v>
      </c>
      <c r="C127" s="30" t="s">
        <v>215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23" t="s">
        <v>214</v>
      </c>
      <c r="DG127" s="30" t="s">
        <v>215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24"/>
      <c r="C128" s="30" t="s">
        <v>216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24"/>
      <c r="DG128" s="30" t="s">
        <v>216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24"/>
      <c r="C129" s="30" t="s">
        <v>150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24"/>
      <c r="DG129" s="30" t="s">
        <v>150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25"/>
      <c r="C130" s="30" t="s">
        <v>213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25"/>
      <c r="DG130" s="30" t="s">
        <v>213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23" t="s">
        <v>217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23" t="s">
        <v>217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24"/>
      <c r="C132" s="30" t="s">
        <v>211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24"/>
      <c r="DG132" s="30" t="s">
        <v>211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25"/>
      <c r="C133" s="30" t="s">
        <v>140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25"/>
      <c r="DG133" s="30" t="s">
        <v>140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23" t="s">
        <v>218</v>
      </c>
      <c r="C134" s="30" t="s">
        <v>161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23" t="s">
        <v>218</v>
      </c>
      <c r="DG134" s="30" t="s">
        <v>161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25"/>
      <c r="C135" s="30" t="s">
        <v>141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25"/>
      <c r="DG135" s="30" t="s">
        <v>141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23" t="s">
        <v>219</v>
      </c>
      <c r="C136" s="30" t="s">
        <v>140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23" t="s">
        <v>219</v>
      </c>
      <c r="DG136" s="30" t="s">
        <v>140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24"/>
      <c r="C137" s="30" t="s">
        <v>129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24"/>
      <c r="DG137" s="30" t="s">
        <v>129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24"/>
      <c r="C138" s="30" t="s">
        <v>161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24"/>
      <c r="DG138" s="30" t="s">
        <v>161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25"/>
      <c r="C139" s="30" t="s">
        <v>220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25"/>
      <c r="DG139" s="30" t="s">
        <v>220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2">
        <v>30700017</v>
      </c>
      <c r="B140" s="31" t="s">
        <v>221</v>
      </c>
      <c r="C140" s="31" t="s">
        <v>222</v>
      </c>
      <c r="D140" s="5">
        <v>28</v>
      </c>
      <c r="E140" s="22">
        <v>4.8</v>
      </c>
      <c r="F140" s="23">
        <f t="shared" si="124"/>
        <v>134.4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134.4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0.26880000000000004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1.3440000000000001E-2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221</v>
      </c>
      <c r="DG140" s="31" t="s">
        <v>222</v>
      </c>
      <c r="DH140" s="5">
        <f t="shared" si="132"/>
        <v>56</v>
      </c>
      <c r="DI140" s="24">
        <v>4.8</v>
      </c>
      <c r="DJ140" s="23">
        <f t="shared" si="133"/>
        <v>268.8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268.8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0.53760000000000008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2.6880000000000001E-2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2">
        <v>30700016</v>
      </c>
      <c r="B141" s="31" t="s">
        <v>223</v>
      </c>
      <c r="C141" s="31" t="s">
        <v>224</v>
      </c>
      <c r="D141" s="5">
        <f>48+17</f>
        <v>65</v>
      </c>
      <c r="E141" s="22">
        <v>7.69</v>
      </c>
      <c r="F141" s="23">
        <f t="shared" si="124"/>
        <v>499.85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499.85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0.99970000000000014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4.9985000000000009E-2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223</v>
      </c>
      <c r="DG141" s="31" t="s">
        <v>224</v>
      </c>
      <c r="DH141" s="5">
        <f t="shared" si="132"/>
        <v>129</v>
      </c>
      <c r="DI141" s="24">
        <v>7.69</v>
      </c>
      <c r="DJ141" s="23">
        <f t="shared" si="133"/>
        <v>992.0100000000001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992.0100000000001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1.9840200000000003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9.9201000000000025E-2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225</v>
      </c>
      <c r="C142" s="31" t="s">
        <v>226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225</v>
      </c>
      <c r="DG142" s="31" t="s">
        <v>226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227</v>
      </c>
      <c r="C143" s="31" t="s">
        <v>228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227</v>
      </c>
      <c r="DG143" s="31" t="s">
        <v>228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230</v>
      </c>
      <c r="C144" s="31" t="s">
        <v>231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230</v>
      </c>
      <c r="DG144" s="31" t="s">
        <v>231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233</v>
      </c>
      <c r="C145" s="31" t="s">
        <v>231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233</v>
      </c>
      <c r="DG145" s="31" t="s">
        <v>231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235</v>
      </c>
      <c r="C146" s="31" t="s">
        <v>231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235</v>
      </c>
      <c r="DG146" s="31" t="s">
        <v>231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237</v>
      </c>
      <c r="C147" s="31" t="s">
        <v>239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237</v>
      </c>
      <c r="DG147" s="31" t="s">
        <v>239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241</v>
      </c>
      <c r="C148" s="31" t="s">
        <v>242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241</v>
      </c>
      <c r="DG148" s="31" t="s">
        <v>242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243</v>
      </c>
      <c r="C149" s="31" t="s">
        <v>242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243</v>
      </c>
      <c r="DG149" s="31" t="s">
        <v>242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78" t="s">
        <v>245</v>
      </c>
      <c r="C150" s="30" t="s">
        <v>247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78" t="s">
        <v>245</v>
      </c>
      <c r="DG150" s="30" t="s">
        <v>247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249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249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5872</v>
      </c>
      <c r="E152" s="44"/>
      <c r="F152" s="45">
        <f>SUM(F4:F151)</f>
        <v>29759.930000000004</v>
      </c>
      <c r="G152" s="45">
        <f t="shared" ref="G152:J152" si="155">SUM(G4:G151)</f>
        <v>30980.339761904757</v>
      </c>
      <c r="H152" s="45">
        <f t="shared" si="155"/>
        <v>66.55</v>
      </c>
      <c r="I152" s="45">
        <f t="shared" si="155"/>
        <v>53.4</v>
      </c>
      <c r="J152" s="45">
        <f t="shared" si="155"/>
        <v>29826.480000000007</v>
      </c>
      <c r="K152" s="45">
        <f>IF(ISERROR(H152/J152*100),"0",(H152/J152*100))</f>
        <v>0.22312388186604648</v>
      </c>
      <c r="L152" s="45">
        <f>IF(ISERROR(I152/G152*100),"0",(I152/G152*100))</f>
        <v>0.17236738012042002</v>
      </c>
      <c r="M152" s="46">
        <f>IF(ISERROR(N152/J152*100),"",(N152/J152*100))</f>
        <v>0.59959492370537837</v>
      </c>
      <c r="N152" s="45">
        <f>SUM(N4:N151)</f>
        <v>178.83805999999998</v>
      </c>
      <c r="O152" s="45">
        <f>IF(ISERROR(M152-K152-L152),"0",(M152-K152-L152))</f>
        <v>0.20410366171891187</v>
      </c>
      <c r="P152" s="45">
        <f>(S152+T152+U152+V152+W152+X152+Y152+Z152+AA152)/J152*1000</f>
        <v>0.26821803980892145</v>
      </c>
      <c r="Q152" s="47">
        <f>IF(ISERROR(R152/J152*1000),"",(R152/J152*1000))</f>
        <v>0.30706496375033177</v>
      </c>
      <c r="R152" s="45">
        <f>SUM(R4:R151)</f>
        <v>9.1586669999999977</v>
      </c>
      <c r="S152" s="45">
        <f t="shared" ref="S152:BO152" si="156">SUM(S4:S151)</f>
        <v>3</v>
      </c>
      <c r="T152" s="45">
        <f t="shared" si="156"/>
        <v>0</v>
      </c>
      <c r="U152" s="45">
        <f t="shared" si="156"/>
        <v>0</v>
      </c>
      <c r="V152" s="45">
        <f t="shared" si="156"/>
        <v>2</v>
      </c>
      <c r="W152" s="45">
        <f t="shared" si="156"/>
        <v>3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11.7</v>
      </c>
      <c r="AC152" s="45">
        <f t="shared" si="156"/>
        <v>18.600000000000001</v>
      </c>
      <c r="AD152" s="45">
        <f t="shared" si="156"/>
        <v>1.75</v>
      </c>
      <c r="AE152" s="45">
        <f t="shared" si="156"/>
        <v>0</v>
      </c>
      <c r="AF152" s="45">
        <f t="shared" si="156"/>
        <v>12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6.5</v>
      </c>
      <c r="AK152" s="45">
        <f t="shared" si="156"/>
        <v>0</v>
      </c>
      <c r="AL152" s="45">
        <f t="shared" si="156"/>
        <v>0</v>
      </c>
      <c r="AM152" s="45">
        <f t="shared" si="156"/>
        <v>6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10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13.2</v>
      </c>
      <c r="BC152" s="45">
        <f t="shared" si="156"/>
        <v>0</v>
      </c>
      <c r="BD152" s="45">
        <f t="shared" si="156"/>
        <v>40.200000000000003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3.9226888322054752E-2</v>
      </c>
      <c r="BQ152" s="48">
        <f t="shared" ref="BQ152:CO152" si="157">IF(ISERROR(AC152/$J$152*100),"",(AC152/$J$152*100))</f>
        <v>6.236069425557423E-2</v>
      </c>
      <c r="BR152" s="48">
        <f t="shared" si="157"/>
        <v>5.8672696208201562E-3</v>
      </c>
      <c r="BS152" s="48">
        <f t="shared" si="157"/>
        <v>0</v>
      </c>
      <c r="BT152" s="48">
        <f t="shared" si="157"/>
        <v>4.0232705971338212E-2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2.1792715734474864E-2</v>
      </c>
      <c r="BY152" s="48">
        <f t="shared" si="157"/>
        <v>0</v>
      </c>
      <c r="BZ152" s="48">
        <f t="shared" si="157"/>
        <v>0</v>
      </c>
      <c r="CA152" s="48">
        <f t="shared" si="157"/>
        <v>2.0116352985669106E-2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3.3527254976115174E-2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4.2607666996058877E-2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0.12975971312436113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11641</v>
      </c>
      <c r="DI152" s="41"/>
      <c r="DJ152" s="41">
        <f>SUM(DJ4:DJ151)</f>
        <v>59019.62000000001</v>
      </c>
      <c r="DK152" s="41">
        <f>SUM(DK4:DK151)</f>
        <v>69116.265476190471</v>
      </c>
      <c r="DL152" s="41">
        <f t="shared" ref="DL152:DN152" si="172">SUM(DL4:DL151)</f>
        <v>169.89999999999998</v>
      </c>
      <c r="DM152" s="41">
        <f t="shared" si="172"/>
        <v>118.4</v>
      </c>
      <c r="DN152" s="41">
        <f t="shared" si="172"/>
        <v>59189.520000000011</v>
      </c>
      <c r="DO152" s="41">
        <f>IF(ISERROR(DL152/DN152*100),"",(DL152/DN152*100))</f>
        <v>0.28704405779942116</v>
      </c>
      <c r="DP152" s="41">
        <f>IF(ISERROR(DM152/DK152*100),"",(DM152/DK152*100))</f>
        <v>0.17130555186143129</v>
      </c>
      <c r="DQ152" s="42">
        <f>IF(ISERROR(DR152/DN152*100),"",(DR152/DN152*100))</f>
        <v>0.59331161158259083</v>
      </c>
      <c r="DR152" s="41">
        <f>SUM(DR4:DR151)</f>
        <v>351.17829499999999</v>
      </c>
      <c r="DS152" s="41">
        <f>IF(ISERROR(DQ152-DO152-DP152),"",(DQ152-DO152-DP152))</f>
        <v>0.13496200192173838</v>
      </c>
      <c r="DT152" s="41">
        <f t="shared" si="142"/>
        <v>0.1858437101703139</v>
      </c>
      <c r="DU152" s="43">
        <f>IF(ISERROR(DV152/DN152*1000),"",(DV152/DN152*1000))</f>
        <v>0.28640813441298379</v>
      </c>
      <c r="DV152" s="41">
        <f>SUM(DV4:DV151)</f>
        <v>16.952359999999995</v>
      </c>
      <c r="DW152" s="41">
        <f>SUM(DW4:DW151)</f>
        <v>5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2</v>
      </c>
      <c r="EA152" s="41">
        <f t="shared" si="173"/>
        <v>4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17.7</v>
      </c>
      <c r="EG152" s="41">
        <f t="shared" si="173"/>
        <v>66.2</v>
      </c>
      <c r="EH152" s="41">
        <f t="shared" si="173"/>
        <v>8.6999999999999993</v>
      </c>
      <c r="EI152" s="41">
        <f t="shared" si="173"/>
        <v>0</v>
      </c>
      <c r="EJ152" s="41">
        <f t="shared" si="173"/>
        <v>16.8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22.5</v>
      </c>
      <c r="EO152" s="41">
        <f t="shared" si="173"/>
        <v>0</v>
      </c>
      <c r="EP152" s="41">
        <f t="shared" si="173"/>
        <v>0</v>
      </c>
      <c r="EQ152" s="41">
        <f t="shared" si="173"/>
        <v>13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20</v>
      </c>
      <c r="EV152" s="41">
        <f t="shared" si="173"/>
        <v>0</v>
      </c>
      <c r="EW152" s="41">
        <f t="shared" si="173"/>
        <v>5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25.2</v>
      </c>
      <c r="FG152" s="41">
        <f t="shared" si="173"/>
        <v>8</v>
      </c>
      <c r="FH152" s="41">
        <f t="shared" si="173"/>
        <v>63.7</v>
      </c>
      <c r="FI152" s="41">
        <f t="shared" si="173"/>
        <v>10</v>
      </c>
      <c r="FJ152" s="41">
        <f t="shared" si="173"/>
        <v>1.5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10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2.9903942454677781E-2</v>
      </c>
      <c r="FU152" s="46">
        <f t="shared" si="153"/>
        <v>23062.661706886411</v>
      </c>
      <c r="FV152" s="46">
        <f t="shared" si="153"/>
        <v>5078.6445071187254</v>
      </c>
      <c r="FW152" s="46">
        <f t="shared" si="153"/>
        <v>0</v>
      </c>
      <c r="FX152" s="46">
        <f t="shared" si="153"/>
        <v>4.7838947449756262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132.72488314311403</v>
      </c>
      <c r="GC152" s="46">
        <f t="shared" si="153"/>
        <v>0</v>
      </c>
      <c r="GD152" s="46" t="str">
        <f t="shared" si="153"/>
        <v/>
      </c>
      <c r="GE152" s="46" t="str">
        <f t="shared" si="153"/>
        <v/>
      </c>
      <c r="GF152" s="46">
        <f t="shared" si="153"/>
        <v>0</v>
      </c>
      <c r="GG152" s="46">
        <f t="shared" si="151"/>
        <v>0</v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111.99999999999999</v>
      </c>
      <c r="GU152" s="46" t="str">
        <f t="shared" si="149"/>
        <v/>
      </c>
      <c r="GV152" s="46" t="str">
        <f t="shared" si="149"/>
        <v/>
      </c>
      <c r="GW152" s="46">
        <f t="shared" si="149"/>
        <v>76.923076923076934</v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>
        <f t="shared" si="106"/>
        <v>0</v>
      </c>
      <c r="HB152" s="46" t="str">
        <f t="shared" si="106"/>
        <v/>
      </c>
      <c r="HC152" s="46">
        <f t="shared" si="106"/>
        <v>0</v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11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3" t="s">
        <v>250</v>
      </c>
      <c r="B156" s="103"/>
      <c r="C156" s="103"/>
      <c r="D156" s="103"/>
      <c r="BN156" t="s">
        <v>251</v>
      </c>
      <c r="DW156" s="35" t="s">
        <v>12</v>
      </c>
      <c r="DX156" s="74">
        <f>+DW152</f>
        <v>5</v>
      </c>
      <c r="DY156" s="57">
        <f>+DX156/DW153</f>
        <v>0.45454545454545453</v>
      </c>
    </row>
    <row r="157" spans="1:215" s="34" customFormat="1" ht="26.25" customHeight="1">
      <c r="A157" s="104" t="s">
        <v>252</v>
      </c>
      <c r="B157" s="106" t="s">
        <v>0</v>
      </c>
      <c r="C157" s="108" t="s">
        <v>1</v>
      </c>
      <c r="D157" s="110" t="s">
        <v>2</v>
      </c>
      <c r="E157" s="112" t="s">
        <v>3</v>
      </c>
      <c r="F157" s="114" t="s">
        <v>253</v>
      </c>
      <c r="G157" s="114" t="s">
        <v>254</v>
      </c>
      <c r="H157" s="116" t="s">
        <v>255</v>
      </c>
      <c r="I157" s="116" t="s">
        <v>256</v>
      </c>
      <c r="J157" s="116" t="s">
        <v>4</v>
      </c>
      <c r="K157" s="133" t="s">
        <v>257</v>
      </c>
      <c r="L157" s="121" t="s">
        <v>258</v>
      </c>
      <c r="M157" s="135" t="s">
        <v>5</v>
      </c>
      <c r="N157" s="137" t="s">
        <v>6</v>
      </c>
      <c r="O157" s="114" t="s">
        <v>7</v>
      </c>
      <c r="P157" s="121" t="s">
        <v>10</v>
      </c>
      <c r="Q157" s="126" t="s">
        <v>9</v>
      </c>
      <c r="R157" s="128" t="s">
        <v>8</v>
      </c>
      <c r="S157" s="130" t="s">
        <v>11</v>
      </c>
      <c r="T157" s="131"/>
      <c r="U157" s="131"/>
      <c r="V157" s="131"/>
      <c r="W157" s="131"/>
      <c r="X157" s="131"/>
      <c r="Y157" s="131"/>
      <c r="Z157" s="131"/>
      <c r="AA157" s="132"/>
      <c r="AB157" s="118" t="s">
        <v>259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260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20" t="s">
        <v>261</v>
      </c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 t="s">
        <v>262</v>
      </c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W157" s="35" t="s">
        <v>13</v>
      </c>
      <c r="DX157" s="74">
        <f>+DX152</f>
        <v>0</v>
      </c>
      <c r="DY157" s="57">
        <f>+DX157/DW153</f>
        <v>0</v>
      </c>
    </row>
    <row r="158" spans="1:215" s="34" customFormat="1" ht="36" customHeight="1">
      <c r="A158" s="105"/>
      <c r="B158" s="107"/>
      <c r="C158" s="109"/>
      <c r="D158" s="111"/>
      <c r="E158" s="113"/>
      <c r="F158" s="115"/>
      <c r="G158" s="115"/>
      <c r="H158" s="117"/>
      <c r="I158" s="117"/>
      <c r="J158" s="117"/>
      <c r="K158" s="134"/>
      <c r="L158" s="122"/>
      <c r="M158" s="136"/>
      <c r="N158" s="138"/>
      <c r="O158" s="115"/>
      <c r="P158" s="122"/>
      <c r="Q158" s="127"/>
      <c r="R158" s="129"/>
      <c r="S158" s="35" t="s">
        <v>12</v>
      </c>
      <c r="T158" s="35" t="s">
        <v>13</v>
      </c>
      <c r="U158" s="35" t="s">
        <v>124</v>
      </c>
      <c r="V158" s="35" t="s">
        <v>125</v>
      </c>
      <c r="W158" s="35" t="s">
        <v>126</v>
      </c>
      <c r="X158" s="35" t="s">
        <v>88</v>
      </c>
      <c r="Y158" s="35" t="s">
        <v>127</v>
      </c>
      <c r="Z158" s="35" t="s">
        <v>90</v>
      </c>
      <c r="AA158" s="35" t="s">
        <v>91</v>
      </c>
      <c r="AB158" s="36" t="s">
        <v>92</v>
      </c>
      <c r="AC158" s="25" t="s">
        <v>93</v>
      </c>
      <c r="AD158" s="25" t="s">
        <v>94</v>
      </c>
      <c r="AE158" s="25" t="s">
        <v>95</v>
      </c>
      <c r="AF158" s="36" t="s">
        <v>96</v>
      </c>
      <c r="AG158" s="25" t="s">
        <v>97</v>
      </c>
      <c r="AH158" s="25" t="s">
        <v>98</v>
      </c>
      <c r="AI158" s="36" t="s">
        <v>99</v>
      </c>
      <c r="AJ158" s="36" t="s">
        <v>100</v>
      </c>
      <c r="AK158" s="36" t="s">
        <v>101</v>
      </c>
      <c r="AL158" s="26" t="s">
        <v>102</v>
      </c>
      <c r="AM158" s="25" t="s">
        <v>103</v>
      </c>
      <c r="AN158" s="25" t="s">
        <v>104</v>
      </c>
      <c r="AO158" s="25" t="s">
        <v>105</v>
      </c>
      <c r="AP158" s="36" t="s">
        <v>106</v>
      </c>
      <c r="AQ158" s="37" t="s">
        <v>107</v>
      </c>
      <c r="AR158" s="36" t="s">
        <v>108</v>
      </c>
      <c r="AS158" s="36" t="s">
        <v>109</v>
      </c>
      <c r="AT158" s="36" t="s">
        <v>110</v>
      </c>
      <c r="AU158" s="36" t="s">
        <v>111</v>
      </c>
      <c r="AV158" s="25" t="s">
        <v>112</v>
      </c>
      <c r="AW158" s="25" t="s">
        <v>113</v>
      </c>
      <c r="AX158" s="25" t="s">
        <v>114</v>
      </c>
      <c r="AY158" s="25" t="s">
        <v>115</v>
      </c>
      <c r="AZ158" s="25" t="s">
        <v>116</v>
      </c>
      <c r="BA158" s="25" t="s">
        <v>117</v>
      </c>
      <c r="BB158" s="27" t="s">
        <v>93</v>
      </c>
      <c r="BC158" s="38" t="s">
        <v>94</v>
      </c>
      <c r="BD158" s="38" t="s">
        <v>95</v>
      </c>
      <c r="BE158" s="38" t="s">
        <v>118</v>
      </c>
      <c r="BF158" s="38" t="s">
        <v>104</v>
      </c>
      <c r="BG158" s="38" t="s">
        <v>96</v>
      </c>
      <c r="BH158" s="38" t="s">
        <v>98</v>
      </c>
      <c r="BI158" s="38" t="s">
        <v>119</v>
      </c>
      <c r="BJ158" s="38" t="s">
        <v>100</v>
      </c>
      <c r="BK158" s="38" t="s">
        <v>120</v>
      </c>
      <c r="BL158" s="38" t="s">
        <v>121</v>
      </c>
      <c r="BM158" s="38" t="s">
        <v>97</v>
      </c>
      <c r="BN158" s="38" t="s">
        <v>122</v>
      </c>
      <c r="BO158" s="38" t="s">
        <v>109</v>
      </c>
      <c r="BP158" s="36" t="s">
        <v>92</v>
      </c>
      <c r="BQ158" s="25" t="s">
        <v>93</v>
      </c>
      <c r="BR158" s="25" t="s">
        <v>94</v>
      </c>
      <c r="BS158" s="25" t="s">
        <v>95</v>
      </c>
      <c r="BT158" s="36" t="s">
        <v>96</v>
      </c>
      <c r="BU158" s="25" t="s">
        <v>97</v>
      </c>
      <c r="BV158" s="25" t="s">
        <v>98</v>
      </c>
      <c r="BW158" s="36" t="s">
        <v>99</v>
      </c>
      <c r="BX158" s="36" t="s">
        <v>100</v>
      </c>
      <c r="BY158" s="36" t="s">
        <v>101</v>
      </c>
      <c r="BZ158" s="26" t="s">
        <v>102</v>
      </c>
      <c r="CA158" s="25" t="s">
        <v>103</v>
      </c>
      <c r="CB158" s="25" t="s">
        <v>104</v>
      </c>
      <c r="CC158" s="25" t="s">
        <v>105</v>
      </c>
      <c r="CD158" s="36" t="s">
        <v>106</v>
      </c>
      <c r="CE158" s="37" t="s">
        <v>107</v>
      </c>
      <c r="CF158" s="36" t="s">
        <v>108</v>
      </c>
      <c r="CG158" s="36" t="s">
        <v>109</v>
      </c>
      <c r="CH158" s="36" t="s">
        <v>110</v>
      </c>
      <c r="CI158" s="36" t="s">
        <v>111</v>
      </c>
      <c r="CJ158" s="25" t="s">
        <v>112</v>
      </c>
      <c r="CK158" s="25" t="s">
        <v>113</v>
      </c>
      <c r="CL158" s="25" t="s">
        <v>114</v>
      </c>
      <c r="CM158" s="25" t="s">
        <v>115</v>
      </c>
      <c r="CN158" s="25" t="s">
        <v>116</v>
      </c>
      <c r="CO158" s="25" t="s">
        <v>117</v>
      </c>
      <c r="CP158" s="27" t="s">
        <v>93</v>
      </c>
      <c r="CQ158" s="38" t="s">
        <v>94</v>
      </c>
      <c r="CR158" s="38" t="s">
        <v>95</v>
      </c>
      <c r="CS158" s="38" t="s">
        <v>118</v>
      </c>
      <c r="CT158" s="38" t="s">
        <v>104</v>
      </c>
      <c r="CU158" s="38" t="s">
        <v>96</v>
      </c>
      <c r="CV158" s="38" t="s">
        <v>98</v>
      </c>
      <c r="CW158" s="38" t="s">
        <v>119</v>
      </c>
      <c r="CX158" s="38" t="s">
        <v>100</v>
      </c>
      <c r="CY158" s="38" t="s">
        <v>120</v>
      </c>
      <c r="CZ158" s="38" t="s">
        <v>121</v>
      </c>
      <c r="DA158" s="38" t="s">
        <v>97</v>
      </c>
      <c r="DB158" s="38" t="s">
        <v>122</v>
      </c>
      <c r="DC158" s="38" t="s">
        <v>109</v>
      </c>
      <c r="DW158" s="35" t="s">
        <v>46</v>
      </c>
      <c r="DX158" s="74">
        <f>+EA152</f>
        <v>4</v>
      </c>
      <c r="DY158" s="57">
        <f>+DX158/DW153</f>
        <v>0.36363636363636365</v>
      </c>
      <c r="EH158" s="58"/>
    </row>
    <row r="159" spans="1:215" s="34" customFormat="1" ht="15.75" hidden="1" customHeight="1">
      <c r="A159" s="62">
        <v>30501005</v>
      </c>
      <c r="B159" s="106" t="s">
        <v>128</v>
      </c>
      <c r="C159" s="81" t="s">
        <v>129</v>
      </c>
      <c r="D159" s="82"/>
      <c r="E159" s="63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47</v>
      </c>
      <c r="DX159" s="74">
        <f>+DW153-DX156-DX157-DX158</f>
        <v>2</v>
      </c>
      <c r="DY159" s="57">
        <f>+DX159/DW153</f>
        <v>0.18181818181818182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7"/>
      <c r="C160" s="81" t="s">
        <v>130</v>
      </c>
      <c r="D160" s="82"/>
      <c r="E160" s="63">
        <v>5.03</v>
      </c>
      <c r="F160" s="23">
        <f t="shared" si="174"/>
        <v>0</v>
      </c>
      <c r="G160" s="80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11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5" t="s">
        <v>263</v>
      </c>
      <c r="EG160" s="75" t="s">
        <v>264</v>
      </c>
      <c r="EH160" s="75" t="s">
        <v>265</v>
      </c>
      <c r="EI160" s="75" t="s">
        <v>266</v>
      </c>
      <c r="EJ160" s="75" t="s">
        <v>267</v>
      </c>
      <c r="EK160" s="75" t="s">
        <v>268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customHeight="1">
      <c r="A161" s="62">
        <v>30100012</v>
      </c>
      <c r="B161" s="123" t="s">
        <v>131</v>
      </c>
      <c r="C161" s="28" t="s">
        <v>132</v>
      </c>
      <c r="D161" s="5">
        <v>414</v>
      </c>
      <c r="E161" s="22">
        <v>5.03</v>
      </c>
      <c r="F161" s="23">
        <f t="shared" si="174"/>
        <v>2082.42</v>
      </c>
      <c r="G161" s="23">
        <f>+'[2]4'!$L$234</f>
        <v>2518.08</v>
      </c>
      <c r="H161" s="23">
        <f t="shared" si="185"/>
        <v>2.5</v>
      </c>
      <c r="I161" s="23">
        <f t="shared" si="186"/>
        <v>13</v>
      </c>
      <c r="J161" s="23">
        <f t="shared" si="177"/>
        <v>2084.92</v>
      </c>
      <c r="K161" s="23">
        <f t="shared" si="178"/>
        <v>0.11990867755117703</v>
      </c>
      <c r="L161" s="23">
        <f t="shared" si="179"/>
        <v>0.51626636167238527</v>
      </c>
      <c r="M161" s="10">
        <v>0.3</v>
      </c>
      <c r="N161" s="23">
        <f t="shared" si="187"/>
        <v>6.2547600000000001</v>
      </c>
      <c r="O161" s="23">
        <f t="shared" si="188"/>
        <v>-0.33617503922356229</v>
      </c>
      <c r="P161" s="23">
        <f t="shared" si="180"/>
        <v>0</v>
      </c>
      <c r="Q161" s="7">
        <v>0.05</v>
      </c>
      <c r="R161" s="6">
        <f t="shared" si="181"/>
        <v>0.10424600000000001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>
        <v>2.5</v>
      </c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>
        <v>1.5</v>
      </c>
      <c r="BE161" s="4">
        <v>10</v>
      </c>
      <c r="BF161" s="4">
        <v>1.5</v>
      </c>
      <c r="BG161" s="4"/>
      <c r="BH161" s="4"/>
      <c r="BI161" s="4"/>
      <c r="BJ161" s="4"/>
      <c r="BK161" s="4"/>
      <c r="BL161" s="4"/>
      <c r="BM161" s="4"/>
      <c r="BN161" s="4"/>
      <c r="BO161" s="4"/>
      <c r="BP161" s="4">
        <f t="shared" si="182"/>
        <v>0</v>
      </c>
      <c r="BQ161" s="4">
        <f t="shared" si="182"/>
        <v>2084.92</v>
      </c>
      <c r="BR161" s="4">
        <f t="shared" si="182"/>
        <v>0</v>
      </c>
      <c r="BS161" s="4">
        <f t="shared" si="182"/>
        <v>0</v>
      </c>
      <c r="BT161" s="4">
        <f t="shared" si="182"/>
        <v>0</v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>
        <f t="shared" si="182"/>
        <v>0</v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>
        <f t="shared" si="183"/>
        <v>0</v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0">
        <v>1</v>
      </c>
      <c r="EG161" s="60" t="s">
        <v>48</v>
      </c>
      <c r="EH161" s="75" t="s">
        <v>269</v>
      </c>
      <c r="EI161" s="23">
        <f>+DN152</f>
        <v>59189.520000000011</v>
      </c>
      <c r="EJ161" s="23">
        <f>+EG152</f>
        <v>66.2</v>
      </c>
      <c r="EK161" s="61">
        <f>+EJ161/EI161</f>
        <v>1.1184412375704346E-3</v>
      </c>
    </row>
    <row r="162" spans="1:141" s="1" customFormat="1" ht="14.25" customHeight="1">
      <c r="A162" s="62">
        <v>30100014</v>
      </c>
      <c r="B162" s="124"/>
      <c r="C162" s="28" t="s">
        <v>134</v>
      </c>
      <c r="D162" s="5">
        <v>1114</v>
      </c>
      <c r="E162" s="22">
        <v>5.03</v>
      </c>
      <c r="F162" s="23">
        <f t="shared" si="174"/>
        <v>5603.42</v>
      </c>
      <c r="G162" s="23">
        <f>+'[2]4'!$L$236</f>
        <v>12065.800000000001</v>
      </c>
      <c r="H162" s="23">
        <f t="shared" si="185"/>
        <v>2</v>
      </c>
      <c r="I162" s="23">
        <f t="shared" si="186"/>
        <v>18</v>
      </c>
      <c r="J162" s="23">
        <f t="shared" si="177"/>
        <v>5605.42</v>
      </c>
      <c r="K162" s="23">
        <f t="shared" si="178"/>
        <v>3.5679752810672531E-2</v>
      </c>
      <c r="L162" s="23">
        <f t="shared" si="179"/>
        <v>0.14918198544646852</v>
      </c>
      <c r="M162" s="10">
        <v>0.3</v>
      </c>
      <c r="N162" s="23">
        <f t="shared" si="187"/>
        <v>16.81626</v>
      </c>
      <c r="O162" s="23">
        <f t="shared" si="188"/>
        <v>0.11513826174285893</v>
      </c>
      <c r="P162" s="23">
        <f t="shared" si="180"/>
        <v>0</v>
      </c>
      <c r="Q162" s="7">
        <v>0.05</v>
      </c>
      <c r="R162" s="6">
        <f t="shared" si="181"/>
        <v>0.28027099999999999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>
        <v>2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>
        <v>8</v>
      </c>
      <c r="BE162" s="4"/>
      <c r="BF162" s="4"/>
      <c r="BG162" s="4"/>
      <c r="BH162" s="4"/>
      <c r="BI162" s="4"/>
      <c r="BJ162" s="4"/>
      <c r="BK162" s="4"/>
      <c r="BL162" s="4">
        <v>10</v>
      </c>
      <c r="BM162" s="4"/>
      <c r="BN162" s="4"/>
      <c r="BO162" s="4"/>
      <c r="BP162" s="4">
        <f t="shared" si="182"/>
        <v>0</v>
      </c>
      <c r="BQ162" s="4">
        <f t="shared" si="182"/>
        <v>5605.4199999999992</v>
      </c>
      <c r="BR162" s="4">
        <f t="shared" si="182"/>
        <v>0</v>
      </c>
      <c r="BS162" s="4">
        <f t="shared" si="182"/>
        <v>0</v>
      </c>
      <c r="BT162" s="4">
        <f t="shared" si="182"/>
        <v>0</v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>
        <f t="shared" si="182"/>
        <v>0</v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>
        <f t="shared" si="183"/>
        <v>0</v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0">
        <v>2</v>
      </c>
      <c r="EG162" s="60" t="s">
        <v>49</v>
      </c>
      <c r="EH162" s="75" t="s">
        <v>270</v>
      </c>
      <c r="EI162" s="23">
        <f>+DN25+DN41+DN42+DN47+DN52+DN56+DN57+DN58</f>
        <v>11323.81</v>
      </c>
      <c r="EJ162" s="23">
        <f>+EJ152</f>
        <v>16.8</v>
      </c>
      <c r="EK162" s="61">
        <f>+EJ162/EI162</f>
        <v>1.4835996011942978E-3</v>
      </c>
    </row>
    <row r="163" spans="1:141" s="1" customFormat="1" ht="14.25" hidden="1" customHeight="1">
      <c r="A163" s="62">
        <v>30100010</v>
      </c>
      <c r="B163" s="124"/>
      <c r="C163" s="28" t="s">
        <v>135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0">
        <v>3</v>
      </c>
      <c r="EG163" s="60" t="s">
        <v>50</v>
      </c>
      <c r="EH163" s="75" t="s">
        <v>271</v>
      </c>
      <c r="EI163" s="23" t="e">
        <f>+DN26+DN27+DN46+DN47+DN48+DN49+#REF!+#REF!</f>
        <v>#REF!</v>
      </c>
      <c r="EJ163" s="23">
        <f>+EN152+EO152</f>
        <v>22.5</v>
      </c>
      <c r="EK163" s="61" t="e">
        <f t="shared" ref="EK163:EK167" si="189">+EJ163/EI163</f>
        <v>#REF!</v>
      </c>
    </row>
    <row r="164" spans="1:141" s="1" customFormat="1" ht="14.25" hidden="1" customHeight="1">
      <c r="A164" s="62">
        <v>30100013</v>
      </c>
      <c r="B164" s="124"/>
      <c r="C164" s="28" t="s">
        <v>136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0">
        <v>4</v>
      </c>
      <c r="EG164" s="60" t="s">
        <v>51</v>
      </c>
      <c r="EH164" s="75" t="s">
        <v>272</v>
      </c>
      <c r="EI164" s="23">
        <f>+DN52+DN54+DN55+DN56+DN57+DN58</f>
        <v>6345.45</v>
      </c>
      <c r="EJ164" s="23">
        <f>+EQ152</f>
        <v>13</v>
      </c>
      <c r="EK164" s="61">
        <f t="shared" si="189"/>
        <v>2.0487120692779868E-3</v>
      </c>
    </row>
    <row r="165" spans="1:141" s="1" customFormat="1" ht="14.25" hidden="1" customHeight="1">
      <c r="A165" s="62">
        <v>30100011</v>
      </c>
      <c r="B165" s="125"/>
      <c r="C165" s="28" t="s">
        <v>137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0">
        <v>5</v>
      </c>
      <c r="EG165" s="60" t="s">
        <v>52</v>
      </c>
      <c r="EH165" s="75" t="s">
        <v>269</v>
      </c>
      <c r="EI165" s="23">
        <f>+DN152</f>
        <v>59189.520000000011</v>
      </c>
      <c r="EJ165" s="23">
        <f>+EF152</f>
        <v>17.7</v>
      </c>
      <c r="EK165" s="61">
        <f t="shared" si="189"/>
        <v>2.990394245467778E-4</v>
      </c>
    </row>
    <row r="166" spans="1:141" s="1" customFormat="1" ht="14.25" hidden="1" customHeight="1">
      <c r="A166" s="62">
        <v>30100016</v>
      </c>
      <c r="B166" s="123" t="s">
        <v>138</v>
      </c>
      <c r="C166" s="28" t="s">
        <v>139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0">
        <v>6</v>
      </c>
      <c r="EG166" s="60" t="s">
        <v>273</v>
      </c>
      <c r="EH166" s="75" t="s">
        <v>269</v>
      </c>
      <c r="EI166" s="76">
        <f>+DN152</f>
        <v>59189.520000000011</v>
      </c>
      <c r="EJ166" s="76">
        <f>+DL152-EJ161-EJ162-EJ163-EJ164-EJ165</f>
        <v>33.699999999999974</v>
      </c>
      <c r="EK166" s="61">
        <f>+EJ166/EI166</f>
        <v>5.6935754843087031E-4</v>
      </c>
    </row>
    <row r="167" spans="1:141" s="1" customFormat="1" ht="14.25" hidden="1" customHeight="1">
      <c r="A167" s="62">
        <v>30100017</v>
      </c>
      <c r="B167" s="124"/>
      <c r="C167" s="28" t="s">
        <v>140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0">
        <v>7</v>
      </c>
      <c r="EG167" s="101" t="s">
        <v>274</v>
      </c>
      <c r="EH167" s="102"/>
      <c r="EI167" s="76">
        <f>+DN152</f>
        <v>59189.520000000011</v>
      </c>
      <c r="EJ167" s="76">
        <f>+DL152</f>
        <v>169.89999999999998</v>
      </c>
      <c r="EK167" s="61">
        <f t="shared" si="189"/>
        <v>2.8704405779942117E-3</v>
      </c>
    </row>
    <row r="168" spans="1:141" s="1" customFormat="1" ht="14.25" hidden="1" customHeight="1">
      <c r="A168" s="62">
        <v>30100015</v>
      </c>
      <c r="B168" s="125"/>
      <c r="C168" s="28" t="s">
        <v>141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62">
        <v>30100031</v>
      </c>
      <c r="B169" s="139" t="s">
        <v>142</v>
      </c>
      <c r="C169" s="28" t="s">
        <v>137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 customHeight="1">
      <c r="A170" s="62">
        <v>30100033</v>
      </c>
      <c r="B170" s="139"/>
      <c r="C170" s="28" t="s">
        <v>143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 customHeight="1">
      <c r="A171" s="62">
        <v>30100062</v>
      </c>
      <c r="B171" s="139"/>
      <c r="C171" s="28" t="s">
        <v>144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 customHeight="1">
      <c r="A172" s="62">
        <v>30100032</v>
      </c>
      <c r="B172" s="139"/>
      <c r="C172" s="28" t="s">
        <v>145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62">
        <v>30100035</v>
      </c>
      <c r="B173" s="123" t="s">
        <v>146</v>
      </c>
      <c r="C173" s="28" t="s">
        <v>145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62">
        <v>30100036</v>
      </c>
      <c r="B174" s="124"/>
      <c r="C174" s="28" t="s">
        <v>147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62">
        <v>30100034</v>
      </c>
      <c r="B175" s="125"/>
      <c r="C175" s="28" t="s">
        <v>135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62">
        <v>30100019</v>
      </c>
      <c r="B176" s="123" t="s">
        <v>148</v>
      </c>
      <c r="C176" s="28" t="s">
        <v>149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customHeight="1">
      <c r="A177" s="62">
        <v>30100020</v>
      </c>
      <c r="B177" s="124"/>
      <c r="C177" s="28" t="s">
        <v>150</v>
      </c>
      <c r="D177" s="5">
        <v>527</v>
      </c>
      <c r="E177" s="22">
        <v>5.03</v>
      </c>
      <c r="F177" s="23">
        <f t="shared" si="174"/>
        <v>2650.81</v>
      </c>
      <c r="G177" s="23">
        <f>+'[2]4'!$L$256</f>
        <v>3084.8</v>
      </c>
      <c r="H177" s="23">
        <f t="shared" si="185"/>
        <v>3</v>
      </c>
      <c r="I177" s="23">
        <f t="shared" si="186"/>
        <v>10</v>
      </c>
      <c r="J177" s="23">
        <f t="shared" si="177"/>
        <v>2653.81</v>
      </c>
      <c r="K177" s="23">
        <f t="shared" si="178"/>
        <v>0.11304501829445214</v>
      </c>
      <c r="L177" s="23">
        <f t="shared" si="179"/>
        <v>0.32417012448132776</v>
      </c>
      <c r="M177" s="10">
        <v>0.35</v>
      </c>
      <c r="N177" s="23">
        <f t="shared" si="187"/>
        <v>9.288335</v>
      </c>
      <c r="O177" s="23">
        <f t="shared" si="188"/>
        <v>-8.7215142775779908E-2</v>
      </c>
      <c r="P177" s="23">
        <f t="shared" si="180"/>
        <v>0</v>
      </c>
      <c r="Q177" s="7">
        <v>0.2</v>
      </c>
      <c r="R177" s="6">
        <f t="shared" si="181"/>
        <v>0.53076200000000007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>
        <v>3</v>
      </c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>
        <v>10</v>
      </c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>
        <f t="shared" si="191"/>
        <v>0</v>
      </c>
      <c r="BQ177" s="4">
        <f t="shared" si="191"/>
        <v>2653.8099999999995</v>
      </c>
      <c r="BR177" s="4">
        <f t="shared" si="191"/>
        <v>0</v>
      </c>
      <c r="BS177" s="4">
        <f t="shared" si="191"/>
        <v>0</v>
      </c>
      <c r="BT177" s="4">
        <f t="shared" si="191"/>
        <v>0</v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>
        <f t="shared" si="191"/>
        <v>0</v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>
        <f t="shared" si="190"/>
        <v>0</v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customHeight="1">
      <c r="A178" s="62">
        <v>30100021</v>
      </c>
      <c r="B178" s="124"/>
      <c r="C178" s="28" t="s">
        <v>151</v>
      </c>
      <c r="D178" s="5">
        <v>90</v>
      </c>
      <c r="E178" s="22">
        <v>5.03</v>
      </c>
      <c r="F178" s="23">
        <f t="shared" si="174"/>
        <v>452.70000000000005</v>
      </c>
      <c r="G178" s="23">
        <f>+'[2]4'!$L$257</f>
        <v>826.28571428571433</v>
      </c>
      <c r="H178" s="23">
        <f t="shared" si="185"/>
        <v>0</v>
      </c>
      <c r="I178" s="23">
        <f t="shared" si="186"/>
        <v>2</v>
      </c>
      <c r="J178" s="23">
        <f t="shared" si="177"/>
        <v>452.70000000000005</v>
      </c>
      <c r="K178" s="23">
        <f t="shared" si="178"/>
        <v>0</v>
      </c>
      <c r="L178" s="23">
        <f t="shared" si="179"/>
        <v>0.2420470262793914</v>
      </c>
      <c r="M178" s="10">
        <v>0.35</v>
      </c>
      <c r="N178" s="23">
        <f t="shared" si="187"/>
        <v>1.5844499999999999</v>
      </c>
      <c r="O178" s="23">
        <f t="shared" si="188"/>
        <v>0.10795297372060858</v>
      </c>
      <c r="P178" s="23">
        <f t="shared" si="180"/>
        <v>0</v>
      </c>
      <c r="Q178" s="7">
        <v>0.2</v>
      </c>
      <c r="R178" s="6">
        <f t="shared" si="181"/>
        <v>9.0540000000000023E-2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>
        <v>2</v>
      </c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>
        <f t="shared" si="191"/>
        <v>0</v>
      </c>
      <c r="BQ178" s="4" t="str">
        <f t="shared" si="191"/>
        <v/>
      </c>
      <c r="BR178" s="4">
        <f t="shared" si="191"/>
        <v>0</v>
      </c>
      <c r="BS178" s="4">
        <f t="shared" si="191"/>
        <v>0</v>
      </c>
      <c r="BT178" s="4">
        <f t="shared" si="191"/>
        <v>0</v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>
        <f t="shared" si="191"/>
        <v>0</v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25"/>
      <c r="C179" s="28" t="s">
        <v>130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79" t="s">
        <v>152</v>
      </c>
      <c r="C180" s="28" t="s">
        <v>153</v>
      </c>
      <c r="D180" s="5"/>
      <c r="E180" s="22">
        <v>5.03</v>
      </c>
      <c r="F180" s="23">
        <f t="shared" si="174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39" t="s">
        <v>154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39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40" t="s">
        <v>155</v>
      </c>
      <c r="C183" s="28" t="s">
        <v>156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41"/>
      <c r="C184" s="28" t="s">
        <v>135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41"/>
      <c r="C185" s="28" t="s">
        <v>147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42"/>
      <c r="C186" s="28" t="s">
        <v>145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23" t="s">
        <v>157</v>
      </c>
      <c r="C187" s="28" t="s">
        <v>136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24"/>
      <c r="C188" s="28" t="s">
        <v>132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24"/>
      <c r="C189" s="28" t="s">
        <v>147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25"/>
      <c r="C190" s="28" t="s">
        <v>158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23" t="s">
        <v>159</v>
      </c>
      <c r="C191" s="28" t="s">
        <v>160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24"/>
      <c r="C192" s="28" t="s">
        <v>141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24"/>
      <c r="C193" s="28" t="s">
        <v>161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24"/>
      <c r="C194" s="28" t="s">
        <v>162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25"/>
      <c r="C195" s="28" t="s">
        <v>163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123" t="s">
        <v>164</v>
      </c>
      <c r="C196" s="28" t="s">
        <v>143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25"/>
      <c r="C197" s="28" t="s">
        <v>165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77" t="s">
        <v>166</v>
      </c>
      <c r="C198" s="28" t="s">
        <v>167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23" t="s">
        <v>168</v>
      </c>
      <c r="C199" s="28" t="s">
        <v>169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24"/>
      <c r="C200" s="28" t="s">
        <v>145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23" t="s">
        <v>170</v>
      </c>
      <c r="C201" s="28" t="s">
        <v>145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customHeight="1">
      <c r="A202" s="62">
        <v>30100052</v>
      </c>
      <c r="B202" s="125"/>
      <c r="C202" s="28" t="s">
        <v>143</v>
      </c>
      <c r="D202" s="5">
        <v>283</v>
      </c>
      <c r="E202" s="22">
        <v>5.04</v>
      </c>
      <c r="F202" s="23">
        <f t="shared" si="174"/>
        <v>1426.32</v>
      </c>
      <c r="G202" s="23">
        <f>+'[2]4'!$L$321</f>
        <v>1363.95</v>
      </c>
      <c r="H202" s="23">
        <f t="shared" si="185"/>
        <v>22.5</v>
      </c>
      <c r="I202" s="23">
        <f t="shared" si="186"/>
        <v>0</v>
      </c>
      <c r="J202" s="23">
        <f t="shared" si="177"/>
        <v>1448.82</v>
      </c>
      <c r="K202" s="23">
        <f t="shared" si="178"/>
        <v>1.5529879488135172</v>
      </c>
      <c r="L202" s="23">
        <f t="shared" si="179"/>
        <v>0</v>
      </c>
      <c r="M202" s="10">
        <v>0.7</v>
      </c>
      <c r="N202" s="23">
        <f t="shared" si="187"/>
        <v>10.141739999999999</v>
      </c>
      <c r="O202" s="23">
        <f t="shared" si="188"/>
        <v>-0.85298794881351725</v>
      </c>
      <c r="P202" s="23">
        <f t="shared" si="180"/>
        <v>0.69021686613934108</v>
      </c>
      <c r="Q202" s="7">
        <v>0.8</v>
      </c>
      <c r="R202" s="6">
        <f t="shared" si="181"/>
        <v>1.1590560000000001</v>
      </c>
      <c r="S202" s="5"/>
      <c r="T202" s="5"/>
      <c r="U202" s="5"/>
      <c r="V202" s="5"/>
      <c r="W202" s="5">
        <v>1</v>
      </c>
      <c r="X202" s="5"/>
      <c r="Y202" s="5"/>
      <c r="Z202" s="5"/>
      <c r="AA202" s="5"/>
      <c r="AB202" s="4"/>
      <c r="AC202" s="4">
        <v>6.5</v>
      </c>
      <c r="AD202" s="4"/>
      <c r="AE202" s="4"/>
      <c r="AF202" s="4"/>
      <c r="AG202" s="4"/>
      <c r="AH202" s="4"/>
      <c r="AI202" s="4"/>
      <c r="AJ202" s="4">
        <v>16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>
        <f t="shared" si="194"/>
        <v>0</v>
      </c>
      <c r="BQ202" s="4">
        <f t="shared" si="194"/>
        <v>418.548</v>
      </c>
      <c r="BR202" s="4" t="str">
        <f t="shared" si="194"/>
        <v/>
      </c>
      <c r="BS202" s="4">
        <f t="shared" si="194"/>
        <v>0</v>
      </c>
      <c r="BT202" s="4">
        <f t="shared" si="194"/>
        <v>0</v>
      </c>
      <c r="BU202" s="4">
        <f t="shared" si="194"/>
        <v>0</v>
      </c>
      <c r="BV202" s="4">
        <f t="shared" si="194"/>
        <v>0</v>
      </c>
      <c r="BW202" s="4">
        <f t="shared" si="194"/>
        <v>0</v>
      </c>
      <c r="BX202" s="4">
        <f t="shared" si="194"/>
        <v>1380.4337322786819</v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>
        <f t="shared" si="194"/>
        <v>0</v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>
        <f t="shared" si="193"/>
        <v>0</v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>
        <f t="shared" si="193"/>
        <v>0</v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24" t="s">
        <v>171</v>
      </c>
      <c r="C203" s="28" t="s">
        <v>158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2">
        <v>30100002</v>
      </c>
      <c r="B204" s="125"/>
      <c r="C204" s="28" t="s">
        <v>172</v>
      </c>
      <c r="D204" s="5">
        <v>408</v>
      </c>
      <c r="E204" s="22">
        <v>5.0599999999999996</v>
      </c>
      <c r="F204" s="23">
        <f t="shared" si="174"/>
        <v>2064.48</v>
      </c>
      <c r="G204" s="23">
        <f>+'[2]4'!$L$324</f>
        <v>2160.585</v>
      </c>
      <c r="H204" s="23">
        <f t="shared" si="185"/>
        <v>7.6</v>
      </c>
      <c r="I204" s="23">
        <f t="shared" si="186"/>
        <v>0</v>
      </c>
      <c r="J204" s="23">
        <f t="shared" si="177"/>
        <v>2072.08</v>
      </c>
      <c r="K204" s="23">
        <f t="shared" si="178"/>
        <v>0.36678120535886649</v>
      </c>
      <c r="L204" s="23">
        <f t="shared" si="179"/>
        <v>0</v>
      </c>
      <c r="M204" s="10">
        <v>0.7</v>
      </c>
      <c r="N204" s="23">
        <f t="shared" si="187"/>
        <v>14.50456</v>
      </c>
      <c r="O204" s="23">
        <f t="shared" si="188"/>
        <v>0.33321879464113346</v>
      </c>
      <c r="P204" s="23">
        <f t="shared" si="180"/>
        <v>0</v>
      </c>
      <c r="Q204" s="7">
        <v>0.3</v>
      </c>
      <c r="R204" s="6">
        <f t="shared" si="181"/>
        <v>0.62162399999999995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>
        <v>2.6</v>
      </c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>
        <v>5</v>
      </c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0</v>
      </c>
      <c r="BQ204" s="4">
        <f t="shared" si="194"/>
        <v>708.86947368421045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0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>
        <f t="shared" si="195"/>
        <v>0</v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24" t="s">
        <v>173</v>
      </c>
      <c r="C205" s="28" t="s">
        <v>134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25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customHeight="1">
      <c r="A207" s="62">
        <v>30200006</v>
      </c>
      <c r="B207" s="123" t="s">
        <v>174</v>
      </c>
      <c r="C207" s="28" t="s">
        <v>175</v>
      </c>
      <c r="D207" s="5">
        <v>761</v>
      </c>
      <c r="E207" s="22">
        <v>5.05</v>
      </c>
      <c r="F207" s="23">
        <f t="shared" si="174"/>
        <v>3843.0499999999997</v>
      </c>
      <c r="G207" s="23">
        <f>+'[2]4'!$L$346</f>
        <v>4008.7166666666667</v>
      </c>
      <c r="H207" s="23">
        <f t="shared" si="185"/>
        <v>48.8</v>
      </c>
      <c r="I207" s="23">
        <f t="shared" si="186"/>
        <v>0</v>
      </c>
      <c r="J207" s="23">
        <f t="shared" si="177"/>
        <v>3891.85</v>
      </c>
      <c r="K207" s="23">
        <f t="shared" si="178"/>
        <v>1.2539023857548466</v>
      </c>
      <c r="L207" s="23">
        <f t="shared" si="179"/>
        <v>0</v>
      </c>
      <c r="M207" s="10">
        <v>1.2</v>
      </c>
      <c r="N207" s="23">
        <f t="shared" si="187"/>
        <v>46.702199999999991</v>
      </c>
      <c r="O207" s="23">
        <f t="shared" si="188"/>
        <v>-5.3902385754846627E-2</v>
      </c>
      <c r="P207" s="23">
        <f t="shared" si="180"/>
        <v>0.5138944203913306</v>
      </c>
      <c r="Q207" s="7">
        <v>1</v>
      </c>
      <c r="R207" s="6">
        <f t="shared" si="181"/>
        <v>3.8918499999999998</v>
      </c>
      <c r="S207" s="5">
        <v>2</v>
      </c>
      <c r="T207" s="5"/>
      <c r="U207" s="5"/>
      <c r="V207" s="5"/>
      <c r="W207" s="5"/>
      <c r="X207" s="5"/>
      <c r="Y207" s="5"/>
      <c r="Z207" s="5"/>
      <c r="AA207" s="5"/>
      <c r="AB207" s="4">
        <v>6</v>
      </c>
      <c r="AC207" s="4">
        <v>31</v>
      </c>
      <c r="AD207" s="4"/>
      <c r="AE207" s="4"/>
      <c r="AF207" s="4">
        <v>4.8</v>
      </c>
      <c r="AG207" s="4"/>
      <c r="AH207" s="4"/>
      <c r="AI207" s="4"/>
      <c r="AJ207" s="4"/>
      <c r="AK207" s="4"/>
      <c r="AL207" s="4"/>
      <c r="AM207" s="4">
        <v>7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4"/>
        <v>0.15416832611739917</v>
      </c>
      <c r="BQ207" s="4">
        <f t="shared" si="194"/>
        <v>2472.281762295082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10.277888407826612</v>
      </c>
      <c r="BU207" s="4">
        <f t="shared" si="197"/>
        <v>0</v>
      </c>
      <c r="BV207" s="4">
        <f t="shared" si="197"/>
        <v>0</v>
      </c>
      <c r="BW207" s="4">
        <f t="shared" si="197"/>
        <v>0</v>
      </c>
      <c r="BX207" s="4">
        <f t="shared" si="197"/>
        <v>0</v>
      </c>
      <c r="BY207" s="4">
        <f t="shared" si="197"/>
        <v>0</v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>
        <f t="shared" si="193"/>
        <v>0</v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>
        <f t="shared" si="193"/>
        <v>0</v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25"/>
      <c r="C208" s="28" t="s">
        <v>169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23" t="s">
        <v>176</v>
      </c>
      <c r="C209" s="28" t="s">
        <v>177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25"/>
      <c r="C210" s="28" t="s">
        <v>178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79" t="s">
        <v>179</v>
      </c>
      <c r="C211" s="28" t="s">
        <v>175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23" t="s">
        <v>180</v>
      </c>
      <c r="C212" s="28" t="s">
        <v>169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2">
        <v>30200002</v>
      </c>
      <c r="B213" s="125"/>
      <c r="C213" s="28" t="s">
        <v>175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23" t="s">
        <v>181</v>
      </c>
      <c r="C214" s="28" t="s">
        <v>169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5"/>
      <c r="C215" s="28" t="s">
        <v>175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62">
        <v>30400012</v>
      </c>
      <c r="B216" s="123" t="s">
        <v>182</v>
      </c>
      <c r="C216" s="28" t="s">
        <v>143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24"/>
      <c r="C217" s="28" t="s">
        <v>158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24"/>
      <c r="C218" s="79" t="s">
        <v>135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25"/>
      <c r="C219" s="79" t="s">
        <v>183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23" t="s">
        <v>184</v>
      </c>
      <c r="C220" s="28" t="s">
        <v>134</v>
      </c>
      <c r="D220" s="5"/>
      <c r="E220" s="22">
        <v>5.03</v>
      </c>
      <c r="F220" s="23">
        <f t="shared" si="174"/>
        <v>0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0</v>
      </c>
      <c r="O220" s="23">
        <f t="shared" si="188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25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3" t="s">
        <v>185</v>
      </c>
      <c r="C222" s="28" t="s">
        <v>143</v>
      </c>
      <c r="D222" s="5"/>
      <c r="E222" s="22">
        <v>5.03</v>
      </c>
      <c r="F222" s="23">
        <f t="shared" si="174"/>
        <v>0</v>
      </c>
      <c r="G222" s="23"/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44"/>
      <c r="C223" s="28" t="s">
        <v>161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5"/>
        <v>0</v>
      </c>
      <c r="I223" s="23">
        <f t="shared" si="186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7"/>
        <v>0</v>
      </c>
      <c r="O223" s="23">
        <f t="shared" si="188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2">
        <v>30400017</v>
      </c>
      <c r="B224" s="145"/>
      <c r="C224" s="28" t="s">
        <v>177</v>
      </c>
      <c r="D224" s="5">
        <f>105+639</f>
        <v>744</v>
      </c>
      <c r="E224" s="22">
        <v>5.03</v>
      </c>
      <c r="F224" s="23">
        <f t="shared" si="200"/>
        <v>3742.32</v>
      </c>
      <c r="G224" s="23"/>
      <c r="H224" s="23">
        <f t="shared" ref="H224:H287" si="207">SUM(AB224:BA224)</f>
        <v>1.75</v>
      </c>
      <c r="I224" s="23">
        <f t="shared" ref="I224:I287" si="208">SUM(BB224:BO224)</f>
        <v>0</v>
      </c>
      <c r="J224" s="23">
        <f t="shared" si="201"/>
        <v>3744.07</v>
      </c>
      <c r="K224" s="23">
        <f t="shared" si="202"/>
        <v>4.6740579102420625E-2</v>
      </c>
      <c r="L224" s="23" t="str">
        <f t="shared" si="203"/>
        <v>0</v>
      </c>
      <c r="M224" s="10">
        <v>0.5</v>
      </c>
      <c r="N224" s="23">
        <f t="shared" ref="N224:N287" si="209">J224*M224/100</f>
        <v>18.72035</v>
      </c>
      <c r="O224" s="23">
        <f t="shared" ref="O224:O287" si="210">IF(ISERROR(M224-K224-L224),"",(M224-K224-L224))</f>
        <v>0.45325942089757937</v>
      </c>
      <c r="P224" s="23">
        <f t="shared" si="204"/>
        <v>0</v>
      </c>
      <c r="Q224" s="7">
        <v>0.1</v>
      </c>
      <c r="R224" s="6">
        <f t="shared" si="205"/>
        <v>0.37440700000000005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>
        <f>3.5/2</f>
        <v>1.75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>
        <f t="shared" si="198"/>
        <v>0</v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>
        <f t="shared" si="206"/>
        <v>0</v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23" t="s">
        <v>186</v>
      </c>
      <c r="C225" s="39" t="s">
        <v>135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24"/>
      <c r="C226" s="39" t="s">
        <v>143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24"/>
      <c r="C227" s="39" t="s">
        <v>187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25"/>
      <c r="C228" s="39" t="s">
        <v>188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23" t="s">
        <v>189</v>
      </c>
      <c r="C229" s="39" t="s">
        <v>135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24"/>
      <c r="C230" s="39" t="s">
        <v>143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24"/>
      <c r="C231" s="39" t="s">
        <v>187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25"/>
      <c r="C232" s="39" t="s">
        <v>188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2">
        <v>30700010</v>
      </c>
      <c r="B233" s="77" t="s">
        <v>190</v>
      </c>
      <c r="C233" s="39" t="s">
        <v>191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23" t="s">
        <v>192</v>
      </c>
      <c r="C234" s="79" t="s">
        <v>147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25"/>
      <c r="C235" s="28" t="s">
        <v>134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23" t="s">
        <v>193</v>
      </c>
      <c r="C236" s="28" t="s">
        <v>143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2">
        <v>30400006</v>
      </c>
      <c r="B237" s="124"/>
      <c r="C237" s="28" t="s">
        <v>135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25"/>
      <c r="C238" s="28" t="s">
        <v>158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23" t="s">
        <v>194</v>
      </c>
      <c r="C239" s="28" t="s">
        <v>188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24"/>
      <c r="C240" s="28" t="s">
        <v>143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4"/>
      <c r="C241" s="28" t="s">
        <v>158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5"/>
      <c r="C242" s="28" t="s">
        <v>135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3" t="s">
        <v>195</v>
      </c>
      <c r="C243" s="28" t="s">
        <v>188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4"/>
      <c r="C244" s="28" t="s">
        <v>143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2">
        <v>30400020</v>
      </c>
      <c r="B245" s="124"/>
      <c r="C245" s="28" t="s">
        <v>158</v>
      </c>
      <c r="D245" s="5">
        <v>570</v>
      </c>
      <c r="E245" s="22">
        <v>5.05</v>
      </c>
      <c r="F245" s="23">
        <f t="shared" si="200"/>
        <v>2878.5</v>
      </c>
      <c r="G245" s="23">
        <f>+'[2]4'!$L$403</f>
        <v>3029.4</v>
      </c>
      <c r="H245" s="23">
        <f t="shared" si="207"/>
        <v>10</v>
      </c>
      <c r="I245" s="23">
        <f t="shared" si="208"/>
        <v>8</v>
      </c>
      <c r="J245" s="23">
        <f t="shared" si="201"/>
        <v>2888.5</v>
      </c>
      <c r="K245" s="23">
        <f t="shared" si="202"/>
        <v>0.34620045006058509</v>
      </c>
      <c r="L245" s="23">
        <f t="shared" si="203"/>
        <v>0.26407869545124446</v>
      </c>
      <c r="M245" s="10">
        <v>0.3</v>
      </c>
      <c r="N245" s="23">
        <f t="shared" si="209"/>
        <v>8.6654999999999998</v>
      </c>
      <c r="O245" s="23">
        <f t="shared" si="210"/>
        <v>-0.31027914551182956</v>
      </c>
      <c r="P245" s="23">
        <f t="shared" si="204"/>
        <v>0</v>
      </c>
      <c r="Q245" s="7">
        <v>0.1</v>
      </c>
      <c r="R245" s="6">
        <f t="shared" si="205"/>
        <v>0.28885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10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>
        <v>8</v>
      </c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3"/>
        <v>0</v>
      </c>
      <c r="BQ245" s="4">
        <f t="shared" si="213"/>
        <v>0</v>
      </c>
      <c r="BR245" s="4">
        <f t="shared" si="213"/>
        <v>0</v>
      </c>
      <c r="BS245" s="4">
        <f t="shared" si="213"/>
        <v>0</v>
      </c>
      <c r="BT245" s="4">
        <f t="shared" si="213"/>
        <v>0</v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>
        <f t="shared" si="212"/>
        <v>0</v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>
        <f t="shared" si="211"/>
        <v>0</v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5"/>
      <c r="C246" s="28" t="s">
        <v>135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customHeight="1">
      <c r="A247" s="62">
        <v>30100029</v>
      </c>
      <c r="B247" s="123" t="s">
        <v>196</v>
      </c>
      <c r="C247" s="28" t="s">
        <v>134</v>
      </c>
      <c r="D247" s="5">
        <v>301</v>
      </c>
      <c r="E247" s="22">
        <v>5.08</v>
      </c>
      <c r="F247" s="23">
        <f t="shared" si="200"/>
        <v>1529.08</v>
      </c>
      <c r="G247" s="23">
        <f>+'[2]4'!$L$222</f>
        <v>2002</v>
      </c>
      <c r="H247" s="23">
        <f t="shared" si="207"/>
        <v>1.2</v>
      </c>
      <c r="I247" s="23">
        <f t="shared" si="208"/>
        <v>6</v>
      </c>
      <c r="J247" s="23">
        <f t="shared" si="201"/>
        <v>1530.28</v>
      </c>
      <c r="K247" s="23">
        <f t="shared" si="202"/>
        <v>7.8417021721515004E-2</v>
      </c>
      <c r="L247" s="23">
        <f t="shared" si="203"/>
        <v>0.29970029970029971</v>
      </c>
      <c r="M247" s="10">
        <v>1</v>
      </c>
      <c r="N247" s="23">
        <f t="shared" si="209"/>
        <v>15.3028</v>
      </c>
      <c r="O247" s="23">
        <f t="shared" si="210"/>
        <v>0.62188267857818524</v>
      </c>
      <c r="P247" s="23">
        <f t="shared" si="204"/>
        <v>0</v>
      </c>
      <c r="Q247" s="7">
        <v>0.1</v>
      </c>
      <c r="R247" s="6">
        <f t="shared" si="205"/>
        <v>0.153028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>
        <v>1.2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>
        <v>6</v>
      </c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13"/>
        <v>0</v>
      </c>
      <c r="BQ247" s="4">
        <f t="shared" si="213"/>
        <v>0</v>
      </c>
      <c r="BR247" s="4">
        <f t="shared" si="213"/>
        <v>400.4</v>
      </c>
      <c r="BS247" s="4">
        <f t="shared" si="213"/>
        <v>0</v>
      </c>
      <c r="BT247" s="4">
        <f t="shared" si="213"/>
        <v>0</v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>
        <f t="shared" si="213"/>
        <v>0</v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>
        <f t="shared" si="206"/>
        <v>0</v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24"/>
      <c r="C248" s="28" t="s">
        <v>135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4"/>
      <c r="C249" s="28" t="s">
        <v>132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customHeight="1">
      <c r="A250" s="62">
        <v>30100028</v>
      </c>
      <c r="B250" s="124"/>
      <c r="C250" s="28" t="s">
        <v>162</v>
      </c>
      <c r="D250" s="5">
        <v>412</v>
      </c>
      <c r="E250" s="22">
        <v>5.08</v>
      </c>
      <c r="F250" s="23">
        <f t="shared" si="200"/>
        <v>2092.96</v>
      </c>
      <c r="G250" s="23">
        <f>+'[2]4'!$L$218</f>
        <v>2053.3333333333335</v>
      </c>
      <c r="H250" s="23">
        <f t="shared" si="207"/>
        <v>4</v>
      </c>
      <c r="I250" s="23">
        <f t="shared" si="208"/>
        <v>8</v>
      </c>
      <c r="J250" s="23">
        <f t="shared" si="201"/>
        <v>2096.96</v>
      </c>
      <c r="K250" s="23">
        <f t="shared" si="202"/>
        <v>0.19075232717839155</v>
      </c>
      <c r="L250" s="23">
        <f t="shared" si="203"/>
        <v>0.38961038961038957</v>
      </c>
      <c r="M250" s="10">
        <v>1</v>
      </c>
      <c r="N250" s="23">
        <f t="shared" si="209"/>
        <v>20.9696</v>
      </c>
      <c r="O250" s="23">
        <f t="shared" si="210"/>
        <v>0.4196372832112189</v>
      </c>
      <c r="P250" s="23">
        <f t="shared" si="204"/>
        <v>0</v>
      </c>
      <c r="Q250" s="7">
        <v>0.1</v>
      </c>
      <c r="R250" s="6">
        <f t="shared" si="205"/>
        <v>0.20969600000000002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>
        <v>4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8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>
        <f t="shared" si="213"/>
        <v>0</v>
      </c>
      <c r="BQ250" s="4">
        <f t="shared" si="213"/>
        <v>0</v>
      </c>
      <c r="BR250" s="4">
        <f t="shared" si="213"/>
        <v>1026.6666666666667</v>
      </c>
      <c r="BS250" s="4">
        <f t="shared" si="213"/>
        <v>0</v>
      </c>
      <c r="BT250" s="4">
        <f t="shared" si="213"/>
        <v>0</v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>
        <f t="shared" si="213"/>
        <v>0</v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>
        <f t="shared" si="206"/>
        <v>0</v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4"/>
      <c r="C251" s="28" t="s">
        <v>141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4"/>
      <c r="C252" s="28" t="s">
        <v>197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4"/>
      <c r="C253" s="28" t="s">
        <v>158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5"/>
      <c r="C254" s="28" t="s">
        <v>143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3" t="s">
        <v>198</v>
      </c>
      <c r="C255" s="30" t="s">
        <v>161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24"/>
      <c r="C256" s="28" t="s">
        <v>158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24"/>
      <c r="C257" s="30" t="s">
        <v>199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25"/>
      <c r="C258" s="30" t="s">
        <v>141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23" t="s">
        <v>200</v>
      </c>
      <c r="C259" s="30" t="s">
        <v>163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24"/>
      <c r="C260" s="30" t="s">
        <v>201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24"/>
      <c r="C261" s="30" t="s">
        <v>202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25"/>
      <c r="C262" s="30" t="s">
        <v>203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23" t="s">
        <v>204</v>
      </c>
      <c r="C263" s="30" t="s">
        <v>163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24"/>
      <c r="C264" s="30" t="s">
        <v>201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24"/>
      <c r="C265" s="30" t="s">
        <v>202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25"/>
      <c r="C266" s="30" t="s">
        <v>203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23" t="s">
        <v>205</v>
      </c>
      <c r="C267" s="30" t="s">
        <v>206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25"/>
      <c r="C268" s="30" t="s">
        <v>178</v>
      </c>
      <c r="D268" s="5"/>
      <c r="E268" s="22">
        <v>5.05</v>
      </c>
      <c r="F268" s="23">
        <f t="shared" si="200"/>
        <v>0</v>
      </c>
      <c r="G268" s="44">
        <f>+'[2]4'!$L$316</f>
        <v>1721.7749999999999</v>
      </c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23" t="s">
        <v>207</v>
      </c>
      <c r="C269" s="30" t="s">
        <v>183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24"/>
      <c r="C270" s="30" t="s">
        <v>149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2">
        <v>30400028</v>
      </c>
      <c r="B271" s="125"/>
      <c r="C271" s="30" t="s">
        <v>208</v>
      </c>
      <c r="D271" s="5">
        <v>24</v>
      </c>
      <c r="E271" s="22">
        <v>5.05</v>
      </c>
      <c r="F271" s="23">
        <f t="shared" si="200"/>
        <v>121.19999999999999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121.19999999999999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0.96959999999999991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1.2119999999999999E-2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customHeight="1">
      <c r="A272" s="62">
        <v>30400004</v>
      </c>
      <c r="B272" s="123" t="s">
        <v>209</v>
      </c>
      <c r="C272" s="30" t="s">
        <v>183</v>
      </c>
      <c r="D272" s="5">
        <v>5</v>
      </c>
      <c r="E272" s="22">
        <v>5.03</v>
      </c>
      <c r="F272" s="23">
        <f t="shared" si="200"/>
        <v>25.150000000000002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25.150000000000002</v>
      </c>
      <c r="K272" s="23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0.20120000000000005</v>
      </c>
      <c r="O272" s="23">
        <f t="shared" si="210"/>
        <v>0.8</v>
      </c>
      <c r="P272" s="23">
        <f t="shared" si="204"/>
        <v>0</v>
      </c>
      <c r="Q272" s="2">
        <v>0.1</v>
      </c>
      <c r="R272" s="6">
        <f t="shared" si="205"/>
        <v>2.5150000000000007E-3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15"/>
        <v>0</v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>
        <f t="shared" si="215"/>
        <v>0</v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>
        <f t="shared" si="215"/>
        <v>0</v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24"/>
      <c r="C273" s="30" t="s">
        <v>161</v>
      </c>
      <c r="D273" s="5"/>
      <c r="E273" s="22">
        <v>5.03</v>
      </c>
      <c r="F273" s="23">
        <f t="shared" si="200"/>
        <v>0</v>
      </c>
      <c r="G273" s="44">
        <f>+'[2]4'!$L$318</f>
        <v>3301.2</v>
      </c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customHeight="1">
      <c r="A274" s="62">
        <v>30400005</v>
      </c>
      <c r="B274" s="125"/>
      <c r="C274" s="30" t="s">
        <v>208</v>
      </c>
      <c r="D274" s="5">
        <v>24</v>
      </c>
      <c r="E274" s="22">
        <v>5.03</v>
      </c>
      <c r="F274" s="23">
        <f t="shared" si="200"/>
        <v>120.72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120.72</v>
      </c>
      <c r="K274" s="23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0.96576000000000006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1.2072000000000001E-2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23" t="s">
        <v>210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24"/>
      <c r="C276" s="30" t="s">
        <v>211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25"/>
      <c r="C277" s="30" t="s">
        <v>140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23" t="s">
        <v>212</v>
      </c>
      <c r="C278" s="30" t="s">
        <v>167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24"/>
      <c r="C279" s="30" t="s">
        <v>141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24"/>
      <c r="C280" s="30" t="s">
        <v>183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25"/>
      <c r="C281" s="30" t="s">
        <v>213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23" t="s">
        <v>214</v>
      </c>
      <c r="C282" s="30" t="s">
        <v>215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24"/>
      <c r="C283" s="30" t="s">
        <v>216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24"/>
      <c r="C284" s="30" t="s">
        <v>150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25"/>
      <c r="C285" s="30" t="s">
        <v>213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23" t="s">
        <v>217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24"/>
      <c r="C287" s="30" t="s">
        <v>211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25"/>
      <c r="C288" s="30" t="s">
        <v>140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23" t="s">
        <v>218</v>
      </c>
      <c r="C289" s="30" t="s">
        <v>161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5"/>
      <c r="C290" s="30" t="s">
        <v>141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3" t="s">
        <v>219</v>
      </c>
      <c r="C291" s="30" t="s">
        <v>140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4"/>
      <c r="C292" s="30" t="s">
        <v>129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4"/>
      <c r="C293" s="30" t="s">
        <v>161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5"/>
      <c r="C294" s="30" t="s">
        <v>220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221</v>
      </c>
      <c r="C295" s="31" t="s">
        <v>222</v>
      </c>
      <c r="D295" s="5">
        <v>28</v>
      </c>
      <c r="E295" s="22">
        <v>4.8</v>
      </c>
      <c r="F295" s="23">
        <f t="shared" si="220"/>
        <v>134.4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134.4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0.26880000000000004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1.3440000000000001E-2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62">
        <v>30700016</v>
      </c>
      <c r="B296" s="31" t="s">
        <v>223</v>
      </c>
      <c r="C296" s="31" t="s">
        <v>224</v>
      </c>
      <c r="D296" s="5">
        <f>48+16</f>
        <v>64</v>
      </c>
      <c r="E296" s="22">
        <v>7.69</v>
      </c>
      <c r="F296" s="23">
        <f t="shared" si="220"/>
        <v>492.16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492.16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0.98432000000000019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4.921600000000001E-2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225</v>
      </c>
      <c r="C297" s="31" t="s">
        <v>226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275</v>
      </c>
      <c r="C298" s="31" t="s">
        <v>276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229</v>
      </c>
      <c r="C299" s="31" t="s">
        <v>277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232</v>
      </c>
      <c r="C300" s="31" t="s">
        <v>277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234</v>
      </c>
      <c r="C301" s="31" t="s">
        <v>277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236</v>
      </c>
      <c r="C302" s="31" t="s">
        <v>238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240</v>
      </c>
      <c r="C303" s="31" t="s">
        <v>278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279</v>
      </c>
      <c r="C304" s="31" t="s">
        <v>278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8" t="s">
        <v>244</v>
      </c>
      <c r="C305" s="30" t="s">
        <v>246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78" t="s">
        <v>248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5769</v>
      </c>
      <c r="E307" s="44"/>
      <c r="F307" s="45">
        <f>SUM(F159:F306)</f>
        <v>29259.690000000002</v>
      </c>
      <c r="G307" s="45">
        <f t="shared" ref="G307:J307" si="233">SUM(G159:G306)</f>
        <v>38135.925714285717</v>
      </c>
      <c r="H307" s="45">
        <f t="shared" si="233"/>
        <v>103.35000000000001</v>
      </c>
      <c r="I307" s="45">
        <f t="shared" si="233"/>
        <v>65</v>
      </c>
      <c r="J307" s="45">
        <f t="shared" si="233"/>
        <v>29363.040000000001</v>
      </c>
      <c r="K307" s="45">
        <f>IF(ISERROR(H307/J307*100),"0",(H307/J307*100))</f>
        <v>0.35197309270429766</v>
      </c>
      <c r="L307" s="45">
        <f>IF(ISERROR(I307/G307*100),"0",(I307/G307*100))</f>
        <v>0.17044295839828272</v>
      </c>
      <c r="M307" s="46">
        <f>IF(ISERROR(N307/J307*100),"",(N307/J307*100))</f>
        <v>0.58692912927271812</v>
      </c>
      <c r="N307" s="45">
        <f>SUM(N159:N306)</f>
        <v>172.34023499999995</v>
      </c>
      <c r="O307" s="45">
        <f>IF(ISERROR(M307-K307-L307),"0",(M307-K307-L307))</f>
        <v>6.4513078170137739E-2</v>
      </c>
      <c r="P307" s="45">
        <f>(S307+T307+U307+V307+W307+X307+Y307+Z307+AA307)/J307*1000</f>
        <v>0.10216925767904139</v>
      </c>
      <c r="Q307" s="47">
        <f>IF(ISERROR(R307/J307*1000),"",(R307/J307*1000))</f>
        <v>0.26542527612944705</v>
      </c>
      <c r="R307" s="45">
        <f>SUM(R159:R306)</f>
        <v>7.7936930000000002</v>
      </c>
      <c r="S307" s="45">
        <f t="shared" ref="S307:BO307" si="234">SUM(S159:S306)</f>
        <v>2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1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6</v>
      </c>
      <c r="AC307" s="45">
        <f t="shared" si="234"/>
        <v>47.6</v>
      </c>
      <c r="AD307" s="45">
        <f t="shared" si="234"/>
        <v>6.95</v>
      </c>
      <c r="AE307" s="45">
        <f t="shared" si="234"/>
        <v>0</v>
      </c>
      <c r="AF307" s="45">
        <f t="shared" si="234"/>
        <v>4.8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16</v>
      </c>
      <c r="AK307" s="45">
        <f t="shared" si="234"/>
        <v>0</v>
      </c>
      <c r="AL307" s="45">
        <f t="shared" si="234"/>
        <v>0</v>
      </c>
      <c r="AM307" s="45">
        <f t="shared" si="234"/>
        <v>7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10</v>
      </c>
      <c r="AR307" s="45">
        <f t="shared" si="234"/>
        <v>0</v>
      </c>
      <c r="AS307" s="45">
        <f t="shared" si="234"/>
        <v>5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12</v>
      </c>
      <c r="BC307" s="45">
        <f t="shared" si="234"/>
        <v>8</v>
      </c>
      <c r="BD307" s="45">
        <f t="shared" si="234"/>
        <v>23.5</v>
      </c>
      <c r="BE307" s="45">
        <f t="shared" si="234"/>
        <v>10</v>
      </c>
      <c r="BF307" s="45">
        <f t="shared" si="234"/>
        <v>1.5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10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2.0433851535808279E-2</v>
      </c>
      <c r="BQ307" s="48">
        <f>IF(ISERROR(AC307/$J$307*100),"",(AC307/$J$307*100))</f>
        <v>0.16210855551741238</v>
      </c>
      <c r="BR307" s="48">
        <f>IF(ISERROR(AD307/$J$307*100),"",(AD307/$J$307*100))</f>
        <v>2.366921136231126E-2</v>
      </c>
      <c r="BS307" s="48">
        <f t="shared" ref="BS307:DC307" si="235">IF(ISERROR(AE307/$J$307*100),"",(AE307/$J$307*100))</f>
        <v>0</v>
      </c>
      <c r="BT307" s="48">
        <f t="shared" si="235"/>
        <v>1.6347081228646622E-2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5.4490270762155416E-2</v>
      </c>
      <c r="BY307" s="48">
        <f t="shared" si="235"/>
        <v>0</v>
      </c>
      <c r="BZ307" s="48">
        <f t="shared" si="235"/>
        <v>0</v>
      </c>
      <c r="CA307" s="48">
        <f t="shared" si="235"/>
        <v>2.3839493458442995E-2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3.4056419226347133E-2</v>
      </c>
      <c r="CF307" s="48">
        <f t="shared" si="235"/>
        <v>0</v>
      </c>
      <c r="CG307" s="48">
        <f t="shared" si="235"/>
        <v>1.7028209613173566E-2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4.0867703071616558E-2</v>
      </c>
      <c r="CQ307" s="48">
        <f t="shared" si="235"/>
        <v>2.7245135381077708E-2</v>
      </c>
      <c r="CR307" s="48">
        <f t="shared" si="235"/>
        <v>8.0032585181915764E-2</v>
      </c>
      <c r="CS307" s="48">
        <f t="shared" si="235"/>
        <v>3.4056419226347133E-2</v>
      </c>
      <c r="CT307" s="48">
        <f t="shared" si="235"/>
        <v>5.1084628839520698E-3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3.4056419226347133E-2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36" priority="34" stopIfTrue="1" operator="equal">
      <formula>0</formula>
    </cfRule>
  </conditionalFormatting>
  <conditionalFormatting sqref="S6:BO151 S161:BO306 DW4:FS151">
    <cfRule type="cellIs" dxfId="35" priority="33" operator="greaterThan">
      <formula>0</formula>
    </cfRule>
  </conditionalFormatting>
  <conditionalFormatting sqref="E154:G157 E2:G2 DI2:DK2">
    <cfRule type="cellIs" dxfId="34" priority="32" stopIfTrue="1" operator="equal">
      <formula>0</formula>
    </cfRule>
  </conditionalFormatting>
  <conditionalFormatting sqref="S6:BO151 S161:BO306 DW4:FS151">
    <cfRule type="cellIs" dxfId="33" priority="31" operator="greaterThan">
      <formula>0</formula>
    </cfRule>
  </conditionalFormatting>
  <conditionalFormatting sqref="E154:G157 E2:G2 DI2:DK2">
    <cfRule type="cellIs" dxfId="32" priority="30" stopIfTrue="1" operator="equal">
      <formula>0</formula>
    </cfRule>
  </conditionalFormatting>
  <conditionalFormatting sqref="S6:BO151 S161:BO306 DW4:FS151">
    <cfRule type="cellIs" dxfId="31" priority="29" operator="greaterThan">
      <formula>0</formula>
    </cfRule>
  </conditionalFormatting>
  <conditionalFormatting sqref="E154:G157 E2:G2 DI2:DK2">
    <cfRule type="cellIs" dxfId="30" priority="28" stopIfTrue="1" operator="equal">
      <formula>0</formula>
    </cfRule>
  </conditionalFormatting>
  <conditionalFormatting sqref="S6:BO151 S161:BO306 DW4:FS151">
    <cfRule type="cellIs" dxfId="29" priority="27" operator="greaterThan">
      <formula>0</formula>
    </cfRule>
  </conditionalFormatting>
  <conditionalFormatting sqref="E154:G157 E2:G2 DI2:DK2">
    <cfRule type="cellIs" dxfId="28" priority="26" stopIfTrue="1" operator="equal">
      <formula>0</formula>
    </cfRule>
  </conditionalFormatting>
  <conditionalFormatting sqref="S6:BO151 S161:BO306 DW4:FS151">
    <cfRule type="cellIs" dxfId="27" priority="25" operator="greaterThan">
      <formula>0</formula>
    </cfRule>
  </conditionalFormatting>
  <conditionalFormatting sqref="E154:G157 E2:G2 DI2:DK2">
    <cfRule type="cellIs" dxfId="26" priority="24" stopIfTrue="1" operator="equal">
      <formula>0</formula>
    </cfRule>
  </conditionalFormatting>
  <conditionalFormatting sqref="S6:BO151 S161:BO306 DW4:FS151">
    <cfRule type="cellIs" dxfId="25" priority="23" operator="greaterThan">
      <formula>0</formula>
    </cfRule>
  </conditionalFormatting>
  <conditionalFormatting sqref="E154:G157 E2:G2 DI2:DK2">
    <cfRule type="cellIs" dxfId="24" priority="22" stopIfTrue="1" operator="equal">
      <formula>0</formula>
    </cfRule>
  </conditionalFormatting>
  <conditionalFormatting sqref="S6:BO151 S161:BO306 DW4:FS151">
    <cfRule type="cellIs" dxfId="23" priority="21" operator="greaterThan">
      <formula>0</formula>
    </cfRule>
  </conditionalFormatting>
  <conditionalFormatting sqref="E154:G157 E2:G2 DI2:DK2">
    <cfRule type="cellIs" dxfId="22" priority="20" stopIfTrue="1" operator="equal">
      <formula>0</formula>
    </cfRule>
  </conditionalFormatting>
  <conditionalFormatting sqref="S6:BO151 S161:BO306 DW4:FS151">
    <cfRule type="cellIs" dxfId="21" priority="19" operator="greaterThan">
      <formula>0</formula>
    </cfRule>
  </conditionalFormatting>
  <conditionalFormatting sqref="E154:G157 E2:G2 DI2:DK2">
    <cfRule type="cellIs" dxfId="20" priority="18" stopIfTrue="1" operator="equal">
      <formula>0</formula>
    </cfRule>
  </conditionalFormatting>
  <conditionalFormatting sqref="S6:BO151 S161:BO306 DW4:FS151">
    <cfRule type="cellIs" dxfId="19" priority="17" operator="greaterThan">
      <formula>0</formula>
    </cfRule>
  </conditionalFormatting>
  <conditionalFormatting sqref="E154:G157 E2:G2 DI2:DK2">
    <cfRule type="cellIs" dxfId="18" priority="16" stopIfTrue="1" operator="equal">
      <formula>0</formula>
    </cfRule>
  </conditionalFormatting>
  <conditionalFormatting sqref="S6:BO151 S161:BO306 DW4:FS151">
    <cfRule type="cellIs" dxfId="17" priority="15" operator="greaterThan">
      <formula>0</formula>
    </cfRule>
  </conditionalFormatting>
  <conditionalFormatting sqref="E154:G157 E2:G2 DI2:DK2">
    <cfRule type="cellIs" dxfId="16" priority="14" stopIfTrue="1" operator="equal">
      <formula>0</formula>
    </cfRule>
  </conditionalFormatting>
  <conditionalFormatting sqref="S6:BO151 S161:BO306 DW4:FS151">
    <cfRule type="cellIs" dxfId="15" priority="13" operator="greaterThan">
      <formula>0</formula>
    </cfRule>
  </conditionalFormatting>
  <conditionalFormatting sqref="E154:G157 E2:G2 DI2:DK2">
    <cfRule type="cellIs" dxfId="14" priority="12" stopIfTrue="1" operator="equal">
      <formula>0</formula>
    </cfRule>
  </conditionalFormatting>
  <conditionalFormatting sqref="S6:BO151 S161:BO306 DW4:FS151">
    <cfRule type="cellIs" dxfId="13" priority="11" operator="greaterThan">
      <formula>0</formula>
    </cfRule>
  </conditionalFormatting>
  <conditionalFormatting sqref="E154:G157 E2:G2 DI2:DK2">
    <cfRule type="cellIs" dxfId="12" priority="10" stopIfTrue="1" operator="equal">
      <formula>0</formula>
    </cfRule>
  </conditionalFormatting>
  <conditionalFormatting sqref="S6:BO151 S161:BO306 DW4:FS151">
    <cfRule type="cellIs" dxfId="11" priority="9" operator="greaterThan">
      <formula>0</formula>
    </cfRule>
  </conditionalFormatting>
  <conditionalFormatting sqref="E154:G157 E2:G2 DI2:DK2">
    <cfRule type="cellIs" dxfId="10" priority="8" stopIfTrue="1" operator="equal">
      <formula>0</formula>
    </cfRule>
  </conditionalFormatting>
  <conditionalFormatting sqref="S6:BO151 S161:BO306 DW4:FS151">
    <cfRule type="cellIs" dxfId="9" priority="7" operator="greaterThan">
      <formula>0</formula>
    </cfRule>
  </conditionalFormatting>
  <conditionalFormatting sqref="E154:G157 E2:G2 DI2:DK2">
    <cfRule type="cellIs" dxfId="8" priority="6" stopIfTrue="1" operator="equal">
      <formula>0</formula>
    </cfRule>
  </conditionalFormatting>
  <conditionalFormatting sqref="S6:BO151 S161:BO306 DW4:FS151">
    <cfRule type="cellIs" dxfId="7" priority="5" operator="greaterThan">
      <formula>0</formula>
    </cfRule>
  </conditionalFormatting>
  <conditionalFormatting sqref="E154:G157 E2:G2 DI2:DK2">
    <cfRule type="cellIs" dxfId="6" priority="4" stopIfTrue="1" operator="equal">
      <formula>0</formula>
    </cfRule>
  </conditionalFormatting>
  <conditionalFormatting sqref="S6:BO151 S161:BO306 DW4:FS151">
    <cfRule type="cellIs" dxfId="5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2017-01-05T02:09:47Z</dcterms:modified>
</cp:coreProperties>
</file>