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G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G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D220"/>
  <c r="F220" s="1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D216"/>
  <c r="D307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G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G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G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G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G169"/>
  <c r="G307" s="1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D65"/>
  <c r="DH65" s="1"/>
  <c r="DJ65" s="1"/>
  <c r="DN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D61"/>
  <c r="D152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G152" s="1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5"/>
  <c r="C4"/>
  <c r="C3"/>
  <c r="B10"/>
  <c r="B9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FT24"/>
  <c r="FU24"/>
  <c r="FX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FV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EJ167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4"/>
  <c r="DP24" s="1"/>
  <c r="FV24" s="1"/>
  <c r="F61"/>
  <c r="J61" s="1"/>
  <c r="DH61"/>
  <c r="DJ61" s="1"/>
  <c r="DN61" s="1"/>
  <c r="F65"/>
  <c r="J65" s="1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16"/>
  <c r="J216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16"/>
  <c r="R216"/>
  <c r="BX216" s="1"/>
  <c r="P216"/>
  <c r="BV216" s="1"/>
  <c r="N216"/>
  <c r="BT216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P65"/>
  <c r="R65"/>
  <c r="BX65" s="1"/>
  <c r="P65"/>
  <c r="BV65" s="1"/>
  <c r="N65"/>
  <c r="BT65" s="1"/>
  <c r="DV61"/>
  <c r="GB61" s="1"/>
  <c r="DT61"/>
  <c r="FZ61" s="1"/>
  <c r="DR61"/>
  <c r="FX61" s="1"/>
  <c r="BP61"/>
  <c r="R61"/>
  <c r="BX61" s="1"/>
  <c r="P61"/>
  <c r="BV61" s="1"/>
  <c r="N61"/>
  <c r="BT61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4"/>
  <c r="O64"/>
  <c r="BU64" s="1"/>
  <c r="BQ63"/>
  <c r="O63"/>
  <c r="BU63" s="1"/>
  <c r="BQ62"/>
  <c r="O62"/>
  <c r="BU62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16"/>
  <c r="F307"/>
  <c r="DS88"/>
  <c r="FY88" s="1"/>
  <c r="DK152"/>
  <c r="DP152" s="1"/>
  <c r="FV152" s="1"/>
  <c r="DH152"/>
  <c r="F152"/>
  <c r="DY156"/>
  <c r="EJ166"/>
  <c r="DS68"/>
  <c r="FY68" s="1"/>
  <c r="K65"/>
  <c r="FT61"/>
  <c r="DO61"/>
  <c r="K61"/>
  <c r="DS24"/>
  <c r="FY24" s="1"/>
  <c r="BQ61" l="1"/>
  <c r="O61"/>
  <c r="BU61" s="1"/>
  <c r="DS61"/>
  <c r="FY61" s="1"/>
  <c r="FU61"/>
  <c r="BQ65"/>
  <c r="O65"/>
  <c r="BU65" s="1"/>
  <c r="BQ216"/>
  <c r="O216"/>
  <c r="BU216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6" i="86"/>
  <c r="C7" s="1"/>
  <c r="C8" s="1"/>
  <c r="B6"/>
  <c r="B7" s="1"/>
  <c r="B8" s="1"/>
  <c r="DS4" i="87" l="1"/>
  <c r="FY4" s="1"/>
  <c r="FU4"/>
  <c r="DR152"/>
  <c r="FX4"/>
  <c r="DV152"/>
  <c r="GB4"/>
  <c r="EI167"/>
  <c r="EK167" s="1"/>
  <c r="EI166"/>
  <c r="EK166" s="1"/>
  <c r="EI165"/>
  <c r="EK165" s="1"/>
  <c r="EI161"/>
  <c r="EK161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<sst xmlns="http://schemas.openxmlformats.org/spreadsheetml/2006/main" count="1017" uniqueCount="294">
  <si>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</si>
  <si>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</si>
  <si>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</si>
  <si>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</si>
  <si>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</si>
  <si>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</si>
  <si>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</si>
  <si>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</si>
  <si>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</si>
  <si>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</si>
  <si>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</si>
  <si>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</si>
  <si>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</si>
  <si>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</si>
  <si>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</si>
  <si>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</si>
  <si>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</si>
  <si>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</si>
  <si>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</si>
  <si>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</si>
  <si>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</si>
  <si>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</si>
  <si>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</si>
  <si>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</si>
  <si>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</si>
  <si>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</si>
  <si>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</si>
  <si>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</si>
  <si>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</si>
  <si>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</si>
  <si>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</si>
  <si>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</si>
  <si>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</si>
  <si>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</si>
  <si>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</si>
  <si>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</si>
  <si>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</si>
  <si>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</si>
  <si>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</si>
  <si>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</si>
  <si>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</si>
  <si>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</si>
  <si>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</si>
  <si>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</si>
  <si>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</si>
  <si>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</si>
  <si>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</si>
  <si>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</si>
  <si>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</si>
  <si>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</si>
  <si>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</si>
  <si>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</si>
  <si>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</si>
  <si>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</si>
  <si>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</si>
  <si>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92g布甸果冻</t>
    <phoneticPr fontId="1" type="noConversion"/>
  </si>
  <si>
    <t>B</t>
    <phoneticPr fontId="1" type="noConversion"/>
  </si>
  <si>
    <t>125g果味果司哈密瓜</t>
    <phoneticPr fontId="1" type="noConversion"/>
  </si>
  <si>
    <t>气泡</t>
    <phoneticPr fontId="1" type="noConversion"/>
  </si>
  <si>
    <t>125g果肉杂果</t>
    <phoneticPr fontId="1" type="noConversion"/>
  </si>
  <si>
    <t>挂杯、杂物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</si>
  <si>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</si>
  <si>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</si>
  <si>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</si>
  <si>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</si>
  <si>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</si>
  <si>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</si>
  <si>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</si>
  <si>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</si>
  <si>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</si>
  <si>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</si>
  <si>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</si>
  <si>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</si>
  <si>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</si>
  <si>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</si>
  <si>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</si>
  <si>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</si>
  <si>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</si>
  <si>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</si>
  <si>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</si>
  <si>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</si>
  <si>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</si>
  <si>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</si>
  <si>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</si>
  <si>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</si>
  <si>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</si>
  <si>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</si>
  <si>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</si>
  <si>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</si>
  <si>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</si>
  <si>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</si>
  <si>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</si>
  <si>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</si>
  <si>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</si>
  <si>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</si>
  <si>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</si>
  <si>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</si>
  <si>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</si>
  <si>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</si>
  <si>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</si>
  <si>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</si>
  <si>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</si>
  <si>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</si>
  <si>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</si>
  <si>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</si>
  <si>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</si>
  <si>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</si>
  <si>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</si>
  <si>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</si>
  <si>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</si>
  <si>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</si>
  <si>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</si>
  <si>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</si>
  <si>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</si>
  <si>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</si>
  <si>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</si>
  <si>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</si>
  <si>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</si>
  <si>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</si>
  <si>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</si>
  <si>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</si>
  <si>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</si>
  <si>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</si>
  <si>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</si>
  <si>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</si>
  <si>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</si>
  <si>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</si>
  <si>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</si>
  <si>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</si>
  <si>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</si>
  <si>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</si>
  <si>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</si>
  <si>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</si>
  <si>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</si>
  <si>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</si>
  <si>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</si>
  <si>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</si>
  <si>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</si>
  <si>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</si>
  <si>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</si>
  <si>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</si>
  <si>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</si>
  <si>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</si>
  <si>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</si>
  <si>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</si>
  <si>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</si>
  <si>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</si>
  <si>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</si>
  <si>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</si>
  <si>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</si>
  <si>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</si>
  <si>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</si>
  <si>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</si>
  <si>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</si>
  <si>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</si>
  <si>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</si>
  <si>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</si>
  <si>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</si>
  <si>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</si>
  <si>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</si>
  <si>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</si>
  <si>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</si>
  <si>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</si>
  <si>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</si>
  <si>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</si>
  <si>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</si>
  <si>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</si>
  <si>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</si>
  <si>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</si>
  <si>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</si>
  <si>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</si>
  <si>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</si>
  <si>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</si>
  <si>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</si>
  <si>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</si>
  <si>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</si>
  <si>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</si>
  <si>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</si>
  <si>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</si>
  <si>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</si>
  <si>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</si>
  <si>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</si>
  <si>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</si>
  <si>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</si>
  <si>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</si>
  <si>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</si>
  <si>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</si>
  <si>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</si>
  <si>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</si>
  <si>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</si>
  <si>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</si>
  <si>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</si>
  <si>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</si>
  <si>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</si>
  <si>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</si>
  <si>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</si>
  <si>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</si>
  <si>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</si>
  <si>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</si>
  <si>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</si>
  <si>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</si>
  <si>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</si>
  <si>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</si>
  <si>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</si>
  <si>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</si>
  <si>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</si>
  <si>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</si>
  <si>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</si>
  <si>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</si>
  <si>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</si>
  <si>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</si>
  <si>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</si>
  <si>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</si>
  <si>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</si>
  <si>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</si>
  <si>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</si>
  <si>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</si>
  <si>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</si>
  <si>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</si>
  <si>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</si>
  <si>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</si>
  <si>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</si>
  <si>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</si>
  <si>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</si>
  <si>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</si>
  <si>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</si>
  <si>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</si>
  <si>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</si>
  <si>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</si>
  <si>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</si>
  <si>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</si>
  <si>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</si>
  <si>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</si>
  <si>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</si>
  <si>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</si>
  <si>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</si>
  <si>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</si>
  <si>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</si>
  <si>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</si>
  <si>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</si>
  <si>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</si>
  <si>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</si>
  <si>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</si>
  <si>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</si>
  <si>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</si>
  <si>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</si>
  <si>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</si>
  <si>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</si>
  <si>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</si>
  <si>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</si>
  <si>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</si>
  <si>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</si>
  <si>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</si>
  <si>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</si>
  <si>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</si>
  <si>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</si>
  <si>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</si>
  <si>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</si>
  <si>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</si>
  <si>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</si>
  <si>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</si>
  <si>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</si>
  <si>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</si>
  <si>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</si>
  <si>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</si>
  <si>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</si>
  <si>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</si>
  <si>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</si>
  <si>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</si>
  <si>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</si>
  <si>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</si>
  <si>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</si>
  <si>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</si>
  <si>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</si>
  <si>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</si>
  <si>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</si>
  <si>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</si>
  <si>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</si>
  <si>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</si>
  <si>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21g芝士布丁果冻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</si>
  <si>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</si>
  <si>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</si>
  <si>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</si>
  <si>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</si>
  <si>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</si>
  <si>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</si>
  <si>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25g乳酸果冻</t>
    <phoneticPr fontId="2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</si>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</sst>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6" xfId="0" applyFont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3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21"/>
      <sheetName val="22"/>
      <sheetName val="23"/>
      <sheetName val="24.25"/>
      <sheetName val="26"/>
      <sheetName val="27"/>
      <sheetName val="28"/>
      <sheetName val="29"/>
      <sheetName val="30"/>
      <sheetName val="第二周"/>
      <sheetName val="第三周"/>
      <sheetName val="第四周"/>
      <sheetName val="第五周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2">
          <cell r="J152">
            <v>9292.24</v>
          </cell>
          <cell r="K152">
            <v>0</v>
          </cell>
          <cell r="L152">
            <v>0</v>
          </cell>
          <cell r="M152">
            <v>0.48674366998699997</v>
          </cell>
          <cell r="P152">
            <v>0</v>
          </cell>
          <cell r="Q152">
            <v>0.10194872280526547</v>
          </cell>
        </row>
        <row r="307">
          <cell r="J307">
            <v>34980.710000000006</v>
          </cell>
          <cell r="K307">
            <v>0.3224634377060957</v>
          </cell>
          <cell r="L307">
            <v>0</v>
          </cell>
          <cell r="M307">
            <v>0.50829008330591341</v>
          </cell>
          <cell r="P307">
            <v>0</v>
          </cell>
          <cell r="Q307">
            <v>0.32670820575111253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9">
          <cell r="L49">
            <v>19280</v>
          </cell>
        </row>
        <row r="192">
          <cell r="L192">
            <v>1077.1200000000001</v>
          </cell>
        </row>
        <row r="258">
          <cell r="L258">
            <v>1101.7142857142858</v>
          </cell>
        </row>
        <row r="264">
          <cell r="L264">
            <v>4967.6899999999996</v>
          </cell>
        </row>
        <row r="401">
          <cell r="L401">
            <v>2704.02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>
        <row r="215">
          <cell r="L215">
            <v>2059.2000000000003</v>
          </cell>
        </row>
        <row r="245">
          <cell r="L245">
            <v>6219.52</v>
          </cell>
        </row>
        <row r="270">
          <cell r="L270">
            <v>2640.2000000000003</v>
          </cell>
        </row>
        <row r="317">
          <cell r="L317">
            <v>2515.1999999999998</v>
          </cell>
        </row>
        <row r="322">
          <cell r="L322">
            <v>2352.6370000000002</v>
          </cell>
        </row>
        <row r="350">
          <cell r="L350">
            <v>2715.375</v>
          </cell>
        </row>
        <row r="384">
          <cell r="L384">
            <v>3764.78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85"/>
      <c r="E2" s="88" t="s">
        <v>26</v>
      </c>
      <c r="F2" s="90" t="s">
        <v>27</v>
      </c>
      <c r="G2" s="91"/>
      <c r="H2" s="94" t="s">
        <v>28</v>
      </c>
      <c r="I2" s="95"/>
      <c r="J2" s="95"/>
      <c r="K2" s="95"/>
      <c r="L2" s="95"/>
      <c r="M2" s="95"/>
      <c r="N2" s="96"/>
    </row>
    <row r="3" spans="1:14" s="17" customFormat="1" ht="48" customHeight="1">
      <c r="A3" s="12" t="s">
        <v>29</v>
      </c>
      <c r="B3" s="15">
        <f>+'[1]30'!$J$152</f>
        <v>9292.24</v>
      </c>
      <c r="C3" s="15">
        <f>+'[1]30'!$J$307</f>
        <v>34980.710000000006</v>
      </c>
      <c r="D3" s="86"/>
      <c r="E3" s="89"/>
      <c r="F3" s="92"/>
      <c r="G3" s="93"/>
      <c r="H3" s="56" t="s">
        <v>30</v>
      </c>
      <c r="I3" s="56" t="s">
        <v>31</v>
      </c>
      <c r="J3" s="97" t="s">
        <v>32</v>
      </c>
      <c r="K3" s="98"/>
      <c r="L3" s="56" t="s">
        <v>33</v>
      </c>
      <c r="M3" s="97" t="s">
        <v>34</v>
      </c>
      <c r="N3" s="98"/>
    </row>
    <row r="4" spans="1:14" s="17" customFormat="1" ht="32.25" customHeight="1">
      <c r="A4" s="13" t="s">
        <v>35</v>
      </c>
      <c r="B4" s="15">
        <f>+'[1]30'!$M$152</f>
        <v>0.48674366998699997</v>
      </c>
      <c r="C4" s="15">
        <f>+'[1]30'!$M$307</f>
        <v>0.50829008330591341</v>
      </c>
      <c r="D4" s="86"/>
      <c r="E4" s="88" t="s">
        <v>56</v>
      </c>
      <c r="F4" s="99" t="s">
        <v>57</v>
      </c>
      <c r="G4" s="100"/>
      <c r="H4" s="18">
        <v>0.7</v>
      </c>
      <c r="I4" s="18">
        <v>1.0900000000000001</v>
      </c>
      <c r="J4" s="97" t="s">
        <v>58</v>
      </c>
      <c r="K4" s="98"/>
      <c r="L4" s="18">
        <v>0</v>
      </c>
      <c r="M4" s="97"/>
      <c r="N4" s="98"/>
    </row>
    <row r="5" spans="1:14" s="17" customFormat="1" ht="32.25" customHeight="1">
      <c r="A5" s="13" t="s">
        <v>31</v>
      </c>
      <c r="B5" s="15">
        <f>+'[1]30'!$K$152</f>
        <v>0</v>
      </c>
      <c r="C5" s="15">
        <f>+'[1]30'!$K$307</f>
        <v>0.3224634377060957</v>
      </c>
      <c r="D5" s="86"/>
      <c r="E5" s="89"/>
      <c r="F5" s="99" t="s">
        <v>59</v>
      </c>
      <c r="G5" s="100"/>
      <c r="H5" s="18">
        <v>1</v>
      </c>
      <c r="I5" s="18">
        <v>1.81</v>
      </c>
      <c r="J5" s="97" t="s">
        <v>60</v>
      </c>
      <c r="K5" s="98"/>
      <c r="L5" s="18">
        <v>0</v>
      </c>
      <c r="M5" s="97"/>
      <c r="N5" s="98"/>
    </row>
    <row r="6" spans="1:14" s="17" customFormat="1" ht="30" customHeight="1">
      <c r="A6" s="13" t="s">
        <v>36</v>
      </c>
      <c r="B6" s="15">
        <f>+'[1]30'!$L$152</f>
        <v>0</v>
      </c>
      <c r="C6" s="15">
        <f>+'[1]30'!$L$307</f>
        <v>0</v>
      </c>
      <c r="D6" s="86"/>
      <c r="E6" s="77"/>
      <c r="F6" s="99"/>
      <c r="G6" s="100"/>
      <c r="H6" s="18"/>
      <c r="I6" s="18"/>
      <c r="J6" s="97"/>
      <c r="K6" s="98"/>
      <c r="L6" s="18"/>
      <c r="M6" s="97"/>
      <c r="N6" s="98"/>
    </row>
    <row r="7" spans="1:14" s="17" customFormat="1" ht="32.25" customHeight="1">
      <c r="A7" s="13" t="s">
        <v>37</v>
      </c>
      <c r="B7" s="15">
        <f>+B5+B6</f>
        <v>0</v>
      </c>
      <c r="C7" s="15">
        <f>+C5+C6</f>
        <v>0.3224634377060957</v>
      </c>
      <c r="D7" s="86"/>
      <c r="E7" s="77"/>
      <c r="F7" s="99"/>
      <c r="G7" s="100"/>
      <c r="H7" s="18"/>
      <c r="I7" s="18"/>
      <c r="J7" s="97"/>
      <c r="K7" s="98"/>
      <c r="L7" s="18"/>
      <c r="M7" s="97"/>
      <c r="N7" s="98"/>
    </row>
    <row r="8" spans="1:14" s="17" customFormat="1" ht="32.25" customHeight="1">
      <c r="A8" s="13" t="s">
        <v>38</v>
      </c>
      <c r="B8" s="16">
        <f>+B7-B4</f>
        <v>-0.48674366998699997</v>
      </c>
      <c r="C8" s="16">
        <f>+C7-C4</f>
        <v>-0.18582664559981771</v>
      </c>
      <c r="D8" s="86"/>
      <c r="E8" s="77"/>
      <c r="F8" s="99"/>
      <c r="G8" s="100"/>
      <c r="H8" s="18"/>
      <c r="I8" s="19"/>
      <c r="J8" s="97"/>
      <c r="K8" s="98"/>
      <c r="L8" s="18"/>
      <c r="M8" s="97"/>
      <c r="N8" s="98"/>
    </row>
    <row r="9" spans="1:14" s="17" customFormat="1" ht="32.25" customHeight="1">
      <c r="A9" s="12" t="s">
        <v>39</v>
      </c>
      <c r="B9" s="16">
        <f>+'[1]30'!$Q$152</f>
        <v>0.10194872280526547</v>
      </c>
      <c r="C9" s="16">
        <f>+'[1]30'!$Q$307</f>
        <v>0.32670820575111253</v>
      </c>
      <c r="D9" s="86"/>
      <c r="E9" s="77"/>
      <c r="F9" s="99"/>
      <c r="G9" s="100"/>
      <c r="H9" s="18"/>
      <c r="I9" s="18"/>
      <c r="J9" s="97"/>
      <c r="K9" s="98"/>
      <c r="L9" s="18"/>
      <c r="M9" s="97"/>
      <c r="N9" s="98"/>
    </row>
    <row r="10" spans="1:14" s="17" customFormat="1" ht="32.25" customHeight="1">
      <c r="A10" s="12" t="s">
        <v>43</v>
      </c>
      <c r="B10" s="16">
        <f>+'[1]30'!$P$152</f>
        <v>0</v>
      </c>
      <c r="C10" s="16">
        <f>+'[1]30'!$P$307</f>
        <v>0</v>
      </c>
      <c r="D10" s="86"/>
      <c r="E10" s="77"/>
      <c r="F10" s="99"/>
      <c r="G10" s="100"/>
      <c r="H10" s="18"/>
      <c r="I10" s="18"/>
      <c r="J10" s="97"/>
      <c r="K10" s="98"/>
      <c r="L10" s="56"/>
      <c r="M10" s="97"/>
      <c r="N10" s="98"/>
    </row>
    <row r="11" spans="1:14" s="17" customFormat="1" ht="32.25" customHeight="1">
      <c r="A11" s="52"/>
      <c r="B11" s="52"/>
      <c r="C11" s="52"/>
      <c r="D11" s="86"/>
      <c r="E11" s="77"/>
      <c r="F11" s="99"/>
      <c r="G11" s="100"/>
      <c r="H11" s="18"/>
      <c r="I11" s="18"/>
      <c r="J11" s="97"/>
      <c r="K11" s="98"/>
      <c r="L11" s="56"/>
      <c r="M11" s="97"/>
      <c r="N11" s="98"/>
    </row>
    <row r="12" spans="1:14" s="17" customFormat="1" ht="32.25" customHeight="1">
      <c r="A12" s="12"/>
      <c r="B12" s="16"/>
      <c r="C12" s="16"/>
      <c r="D12" s="86"/>
      <c r="E12" s="77"/>
      <c r="F12" s="99"/>
      <c r="G12" s="100"/>
      <c r="H12" s="18"/>
      <c r="I12" s="18"/>
      <c r="J12" s="97"/>
      <c r="K12" s="98"/>
      <c r="L12" s="56"/>
      <c r="M12" s="97"/>
      <c r="N12" s="98"/>
    </row>
    <row r="13" spans="1:14" s="17" customFormat="1" ht="32.25" customHeight="1">
      <c r="A13" s="14"/>
      <c r="B13" s="12"/>
      <c r="C13" s="12"/>
      <c r="D13" s="86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2.25" customHeight="1">
      <c r="A14" s="14"/>
      <c r="B14" s="12"/>
      <c r="C14" s="12"/>
      <c r="D14" s="86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2.25" customHeight="1">
      <c r="A15" s="13"/>
      <c r="B15" s="12"/>
      <c r="C15" s="12"/>
      <c r="D15" s="87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5">
    <mergeCell ref="F9:G9"/>
    <mergeCell ref="J9:K9"/>
    <mergeCell ref="M9:N9"/>
    <mergeCell ref="M7:N7"/>
    <mergeCell ref="E4:E5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M12:N12"/>
    <mergeCell ref="F10:G10"/>
    <mergeCell ref="J10:K10"/>
    <mergeCell ref="F11:G11"/>
    <mergeCell ref="J11:K11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</mergeCells>
  <phoneticPr fontId="1" type="noConversion"/>
  <conditionalFormatting sqref="F16:M17 F14:N15">
    <cfRule type="cellIs" dxfId="30" priority="3108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5" sqref="D155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3" t="s">
        <v>61</v>
      </c>
      <c r="B1" s="103"/>
      <c r="C1" s="103"/>
      <c r="D1" s="103"/>
      <c r="BN1" t="s">
        <v>62</v>
      </c>
      <c r="DE1" s="103" t="s">
        <v>63</v>
      </c>
      <c r="DF1" s="103"/>
      <c r="DG1" s="103"/>
      <c r="DH1" s="103"/>
      <c r="FR1" t="s">
        <v>62</v>
      </c>
    </row>
    <row r="2" spans="1:215" s="34" customFormat="1" ht="26.25" customHeight="1">
      <c r="A2" s="104" t="s">
        <v>64</v>
      </c>
      <c r="B2" s="106" t="s">
        <v>0</v>
      </c>
      <c r="C2" s="108" t="s">
        <v>1</v>
      </c>
      <c r="D2" s="110" t="s">
        <v>2</v>
      </c>
      <c r="E2" s="112" t="s">
        <v>3</v>
      </c>
      <c r="F2" s="114" t="s">
        <v>65</v>
      </c>
      <c r="G2" s="114" t="s">
        <v>66</v>
      </c>
      <c r="H2" s="116" t="s">
        <v>67</v>
      </c>
      <c r="I2" s="116" t="s">
        <v>68</v>
      </c>
      <c r="J2" s="116" t="s">
        <v>4</v>
      </c>
      <c r="K2" s="133" t="s">
        <v>69</v>
      </c>
      <c r="L2" s="121" t="s">
        <v>70</v>
      </c>
      <c r="M2" s="135" t="s">
        <v>5</v>
      </c>
      <c r="N2" s="137" t="s">
        <v>6</v>
      </c>
      <c r="O2" s="114" t="s">
        <v>7</v>
      </c>
      <c r="P2" s="121" t="s">
        <v>10</v>
      </c>
      <c r="Q2" s="126" t="s">
        <v>9</v>
      </c>
      <c r="R2" s="128" t="s">
        <v>8</v>
      </c>
      <c r="S2" s="130" t="s">
        <v>11</v>
      </c>
      <c r="T2" s="131"/>
      <c r="U2" s="131"/>
      <c r="V2" s="131"/>
      <c r="W2" s="131"/>
      <c r="X2" s="131"/>
      <c r="Y2" s="131"/>
      <c r="Z2" s="131"/>
      <c r="AA2" s="132"/>
      <c r="AB2" s="118" t="s">
        <v>71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72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20" t="s">
        <v>73</v>
      </c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 t="s">
        <v>74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E2" s="104" t="s">
        <v>64</v>
      </c>
      <c r="DF2" s="106" t="s">
        <v>0</v>
      </c>
      <c r="DG2" s="108" t="s">
        <v>1</v>
      </c>
      <c r="DH2" s="110" t="s">
        <v>2</v>
      </c>
      <c r="DI2" s="114" t="s">
        <v>3</v>
      </c>
      <c r="DJ2" s="114" t="s">
        <v>65</v>
      </c>
      <c r="DK2" s="114" t="s">
        <v>66</v>
      </c>
      <c r="DL2" s="116" t="s">
        <v>67</v>
      </c>
      <c r="DM2" s="116" t="s">
        <v>68</v>
      </c>
      <c r="DN2" s="116" t="s">
        <v>4</v>
      </c>
      <c r="DO2" s="133" t="s">
        <v>69</v>
      </c>
      <c r="DP2" s="121" t="s">
        <v>70</v>
      </c>
      <c r="DQ2" s="135" t="s">
        <v>5</v>
      </c>
      <c r="DR2" s="137" t="s">
        <v>6</v>
      </c>
      <c r="DS2" s="114" t="s">
        <v>7</v>
      </c>
      <c r="DT2" s="121" t="s">
        <v>10</v>
      </c>
      <c r="DU2" s="126" t="s">
        <v>9</v>
      </c>
      <c r="DV2" s="128" t="s">
        <v>8</v>
      </c>
      <c r="DW2" s="130" t="s">
        <v>11</v>
      </c>
      <c r="DX2" s="131"/>
      <c r="DY2" s="131"/>
      <c r="DZ2" s="131"/>
      <c r="EA2" s="131"/>
      <c r="EB2" s="131"/>
      <c r="EC2" s="131"/>
      <c r="ED2" s="131"/>
      <c r="EE2" s="132"/>
      <c r="EF2" s="118" t="s">
        <v>71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72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20" t="s">
        <v>73</v>
      </c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 t="s">
        <v>74</v>
      </c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</row>
    <row r="3" spans="1:215" s="34" customFormat="1" ht="36" customHeight="1">
      <c r="A3" s="105"/>
      <c r="B3" s="107"/>
      <c r="C3" s="109"/>
      <c r="D3" s="111"/>
      <c r="E3" s="113"/>
      <c r="F3" s="115"/>
      <c r="G3" s="115"/>
      <c r="H3" s="117"/>
      <c r="I3" s="117"/>
      <c r="J3" s="117"/>
      <c r="K3" s="134"/>
      <c r="L3" s="122"/>
      <c r="M3" s="136"/>
      <c r="N3" s="138"/>
      <c r="O3" s="115"/>
      <c r="P3" s="122"/>
      <c r="Q3" s="127"/>
      <c r="R3" s="129"/>
      <c r="S3" s="35" t="s">
        <v>12</v>
      </c>
      <c r="T3" s="35" t="s">
        <v>13</v>
      </c>
      <c r="U3" s="35" t="s">
        <v>75</v>
      </c>
      <c r="V3" s="35" t="s">
        <v>76</v>
      </c>
      <c r="W3" s="35" t="s">
        <v>77</v>
      </c>
      <c r="X3" s="35" t="s">
        <v>78</v>
      </c>
      <c r="Y3" s="35" t="s">
        <v>79</v>
      </c>
      <c r="Z3" s="35" t="s">
        <v>80</v>
      </c>
      <c r="AA3" s="35" t="s">
        <v>81</v>
      </c>
      <c r="AB3" s="36" t="s">
        <v>82</v>
      </c>
      <c r="AC3" s="25" t="s">
        <v>83</v>
      </c>
      <c r="AD3" s="25" t="s">
        <v>84</v>
      </c>
      <c r="AE3" s="25" t="s">
        <v>85</v>
      </c>
      <c r="AF3" s="36" t="s">
        <v>86</v>
      </c>
      <c r="AG3" s="25" t="s">
        <v>87</v>
      </c>
      <c r="AH3" s="25" t="s">
        <v>88</v>
      </c>
      <c r="AI3" s="36" t="s">
        <v>89</v>
      </c>
      <c r="AJ3" s="36" t="s">
        <v>90</v>
      </c>
      <c r="AK3" s="36" t="s">
        <v>91</v>
      </c>
      <c r="AL3" s="26" t="s">
        <v>92</v>
      </c>
      <c r="AM3" s="25" t="s">
        <v>93</v>
      </c>
      <c r="AN3" s="25" t="s">
        <v>94</v>
      </c>
      <c r="AO3" s="25" t="s">
        <v>95</v>
      </c>
      <c r="AP3" s="36" t="s">
        <v>96</v>
      </c>
      <c r="AQ3" s="37" t="s">
        <v>97</v>
      </c>
      <c r="AR3" s="36" t="s">
        <v>98</v>
      </c>
      <c r="AS3" s="36" t="s">
        <v>99</v>
      </c>
      <c r="AT3" s="36" t="s">
        <v>100</v>
      </c>
      <c r="AU3" s="36" t="s">
        <v>101</v>
      </c>
      <c r="AV3" s="25" t="s">
        <v>102</v>
      </c>
      <c r="AW3" s="25" t="s">
        <v>103</v>
      </c>
      <c r="AX3" s="25" t="s">
        <v>104</v>
      </c>
      <c r="AY3" s="25" t="s">
        <v>105</v>
      </c>
      <c r="AZ3" s="25" t="s">
        <v>106</v>
      </c>
      <c r="BA3" s="25" t="s">
        <v>107</v>
      </c>
      <c r="BB3" s="27" t="s">
        <v>83</v>
      </c>
      <c r="BC3" s="38" t="s">
        <v>84</v>
      </c>
      <c r="BD3" s="38" t="s">
        <v>85</v>
      </c>
      <c r="BE3" s="38" t="s">
        <v>108</v>
      </c>
      <c r="BF3" s="38" t="s">
        <v>94</v>
      </c>
      <c r="BG3" s="38" t="s">
        <v>86</v>
      </c>
      <c r="BH3" s="38" t="s">
        <v>88</v>
      </c>
      <c r="BI3" s="38" t="s">
        <v>109</v>
      </c>
      <c r="BJ3" s="38" t="s">
        <v>90</v>
      </c>
      <c r="BK3" s="38" t="s">
        <v>110</v>
      </c>
      <c r="BL3" s="38" t="s">
        <v>111</v>
      </c>
      <c r="BM3" s="38" t="s">
        <v>87</v>
      </c>
      <c r="BN3" s="38" t="s">
        <v>112</v>
      </c>
      <c r="BO3" s="38" t="s">
        <v>113</v>
      </c>
      <c r="BP3" s="36" t="s">
        <v>82</v>
      </c>
      <c r="BQ3" s="25" t="s">
        <v>83</v>
      </c>
      <c r="BR3" s="25" t="s">
        <v>84</v>
      </c>
      <c r="BS3" s="25" t="s">
        <v>85</v>
      </c>
      <c r="BT3" s="36" t="s">
        <v>86</v>
      </c>
      <c r="BU3" s="25" t="s">
        <v>87</v>
      </c>
      <c r="BV3" s="25" t="s">
        <v>88</v>
      </c>
      <c r="BW3" s="36" t="s">
        <v>89</v>
      </c>
      <c r="BX3" s="36" t="s">
        <v>90</v>
      </c>
      <c r="BY3" s="36" t="s">
        <v>91</v>
      </c>
      <c r="BZ3" s="26" t="s">
        <v>92</v>
      </c>
      <c r="CA3" s="25" t="s">
        <v>93</v>
      </c>
      <c r="CB3" s="25" t="s">
        <v>94</v>
      </c>
      <c r="CC3" s="25" t="s">
        <v>95</v>
      </c>
      <c r="CD3" s="36" t="s">
        <v>96</v>
      </c>
      <c r="CE3" s="37" t="s">
        <v>97</v>
      </c>
      <c r="CF3" s="36" t="s">
        <v>98</v>
      </c>
      <c r="CG3" s="36" t="s">
        <v>99</v>
      </c>
      <c r="CH3" s="36" t="s">
        <v>100</v>
      </c>
      <c r="CI3" s="36" t="s">
        <v>101</v>
      </c>
      <c r="CJ3" s="25" t="s">
        <v>102</v>
      </c>
      <c r="CK3" s="25" t="s">
        <v>103</v>
      </c>
      <c r="CL3" s="25" t="s">
        <v>104</v>
      </c>
      <c r="CM3" s="25" t="s">
        <v>105</v>
      </c>
      <c r="CN3" s="25" t="s">
        <v>106</v>
      </c>
      <c r="CO3" s="25" t="s">
        <v>107</v>
      </c>
      <c r="CP3" s="27" t="s">
        <v>83</v>
      </c>
      <c r="CQ3" s="38" t="s">
        <v>84</v>
      </c>
      <c r="CR3" s="38" t="s">
        <v>85</v>
      </c>
      <c r="CS3" s="38" t="s">
        <v>108</v>
      </c>
      <c r="CT3" s="38" t="s">
        <v>94</v>
      </c>
      <c r="CU3" s="38" t="s">
        <v>86</v>
      </c>
      <c r="CV3" s="38" t="s">
        <v>88</v>
      </c>
      <c r="CW3" s="38" t="s">
        <v>109</v>
      </c>
      <c r="CX3" s="38" t="s">
        <v>90</v>
      </c>
      <c r="CY3" s="38" t="s">
        <v>110</v>
      </c>
      <c r="CZ3" s="38" t="s">
        <v>111</v>
      </c>
      <c r="DA3" s="38" t="s">
        <v>87</v>
      </c>
      <c r="DB3" s="38" t="s">
        <v>112</v>
      </c>
      <c r="DC3" s="38" t="s">
        <v>113</v>
      </c>
      <c r="DE3" s="105"/>
      <c r="DF3" s="107"/>
      <c r="DG3" s="109"/>
      <c r="DH3" s="111"/>
      <c r="DI3" s="115"/>
      <c r="DJ3" s="115"/>
      <c r="DK3" s="115"/>
      <c r="DL3" s="117"/>
      <c r="DM3" s="117"/>
      <c r="DN3" s="117"/>
      <c r="DO3" s="134"/>
      <c r="DP3" s="122"/>
      <c r="DQ3" s="136"/>
      <c r="DR3" s="138"/>
      <c r="DS3" s="115"/>
      <c r="DT3" s="122"/>
      <c r="DU3" s="127"/>
      <c r="DV3" s="129"/>
      <c r="DW3" s="35" t="s">
        <v>12</v>
      </c>
      <c r="DX3" s="35" t="s">
        <v>13</v>
      </c>
      <c r="DY3" s="35" t="s">
        <v>75</v>
      </c>
      <c r="DZ3" s="35" t="s">
        <v>76</v>
      </c>
      <c r="EA3" s="35" t="s">
        <v>77</v>
      </c>
      <c r="EB3" s="35" t="s">
        <v>78</v>
      </c>
      <c r="EC3" s="35" t="s">
        <v>79</v>
      </c>
      <c r="ED3" s="35" t="s">
        <v>80</v>
      </c>
      <c r="EE3" s="35" t="s">
        <v>81</v>
      </c>
      <c r="EF3" s="36" t="s">
        <v>82</v>
      </c>
      <c r="EG3" s="25" t="s">
        <v>83</v>
      </c>
      <c r="EH3" s="25" t="s">
        <v>84</v>
      </c>
      <c r="EI3" s="25" t="s">
        <v>85</v>
      </c>
      <c r="EJ3" s="36" t="s">
        <v>86</v>
      </c>
      <c r="EK3" s="25" t="s">
        <v>87</v>
      </c>
      <c r="EL3" s="25" t="s">
        <v>88</v>
      </c>
      <c r="EM3" s="36" t="s">
        <v>89</v>
      </c>
      <c r="EN3" s="36" t="s">
        <v>90</v>
      </c>
      <c r="EO3" s="36" t="s">
        <v>91</v>
      </c>
      <c r="EP3" s="26" t="s">
        <v>92</v>
      </c>
      <c r="EQ3" s="25" t="s">
        <v>93</v>
      </c>
      <c r="ER3" s="25" t="s">
        <v>94</v>
      </c>
      <c r="ES3" s="25" t="s">
        <v>95</v>
      </c>
      <c r="ET3" s="36" t="s">
        <v>96</v>
      </c>
      <c r="EU3" s="37" t="s">
        <v>97</v>
      </c>
      <c r="EV3" s="36" t="s">
        <v>98</v>
      </c>
      <c r="EW3" s="36" t="s">
        <v>99</v>
      </c>
      <c r="EX3" s="36" t="s">
        <v>100</v>
      </c>
      <c r="EY3" s="36" t="s">
        <v>101</v>
      </c>
      <c r="EZ3" s="25" t="s">
        <v>102</v>
      </c>
      <c r="FA3" s="25" t="s">
        <v>103</v>
      </c>
      <c r="FB3" s="25" t="s">
        <v>104</v>
      </c>
      <c r="FC3" s="25" t="s">
        <v>105</v>
      </c>
      <c r="FD3" s="25" t="s">
        <v>106</v>
      </c>
      <c r="FE3" s="25" t="s">
        <v>107</v>
      </c>
      <c r="FF3" s="27" t="s">
        <v>83</v>
      </c>
      <c r="FG3" s="38" t="s">
        <v>84</v>
      </c>
      <c r="FH3" s="38" t="s">
        <v>85</v>
      </c>
      <c r="FI3" s="38" t="s">
        <v>108</v>
      </c>
      <c r="FJ3" s="38" t="s">
        <v>94</v>
      </c>
      <c r="FK3" s="38" t="s">
        <v>86</v>
      </c>
      <c r="FL3" s="38" t="s">
        <v>88</v>
      </c>
      <c r="FM3" s="38" t="s">
        <v>109</v>
      </c>
      <c r="FN3" s="38" t="s">
        <v>90</v>
      </c>
      <c r="FO3" s="38" t="s">
        <v>110</v>
      </c>
      <c r="FP3" s="38" t="s">
        <v>111</v>
      </c>
      <c r="FQ3" s="38" t="s">
        <v>87</v>
      </c>
      <c r="FR3" s="38" t="s">
        <v>112</v>
      </c>
      <c r="FS3" s="38" t="s">
        <v>99</v>
      </c>
      <c r="FT3" s="36" t="s">
        <v>82</v>
      </c>
      <c r="FU3" s="25" t="s">
        <v>83</v>
      </c>
      <c r="FV3" s="25" t="s">
        <v>84</v>
      </c>
      <c r="FW3" s="25" t="s">
        <v>85</v>
      </c>
      <c r="FX3" s="36" t="s">
        <v>86</v>
      </c>
      <c r="FY3" s="25" t="s">
        <v>87</v>
      </c>
      <c r="FZ3" s="25" t="s">
        <v>88</v>
      </c>
      <c r="GA3" s="36" t="s">
        <v>89</v>
      </c>
      <c r="GB3" s="36" t="s">
        <v>90</v>
      </c>
      <c r="GC3" s="36" t="s">
        <v>91</v>
      </c>
      <c r="GD3" s="26" t="s">
        <v>92</v>
      </c>
      <c r="GE3" s="25" t="s">
        <v>93</v>
      </c>
      <c r="GF3" s="25" t="s">
        <v>94</v>
      </c>
      <c r="GG3" s="25" t="s">
        <v>95</v>
      </c>
      <c r="GH3" s="36" t="s">
        <v>96</v>
      </c>
      <c r="GI3" s="37" t="s">
        <v>97</v>
      </c>
      <c r="GJ3" s="36" t="s">
        <v>98</v>
      </c>
      <c r="GK3" s="36" t="s">
        <v>99</v>
      </c>
      <c r="GL3" s="36" t="s">
        <v>100</v>
      </c>
      <c r="GM3" s="36" t="s">
        <v>101</v>
      </c>
      <c r="GN3" s="25" t="s">
        <v>102</v>
      </c>
      <c r="GO3" s="25" t="s">
        <v>103</v>
      </c>
      <c r="GP3" s="25" t="s">
        <v>104</v>
      </c>
      <c r="GQ3" s="25" t="s">
        <v>105</v>
      </c>
      <c r="GR3" s="25" t="s">
        <v>106</v>
      </c>
      <c r="GS3" s="25" t="s">
        <v>107</v>
      </c>
      <c r="GT3" s="27" t="s">
        <v>83</v>
      </c>
      <c r="GU3" s="38" t="s">
        <v>84</v>
      </c>
      <c r="GV3" s="38" t="s">
        <v>85</v>
      </c>
      <c r="GW3" s="38" t="s">
        <v>108</v>
      </c>
      <c r="GX3" s="38" t="s">
        <v>94</v>
      </c>
      <c r="GY3" s="38" t="s">
        <v>86</v>
      </c>
      <c r="GZ3" s="38" t="s">
        <v>88</v>
      </c>
      <c r="HA3" s="38" t="s">
        <v>109</v>
      </c>
      <c r="HB3" s="38" t="s">
        <v>90</v>
      </c>
      <c r="HC3" s="38" t="s">
        <v>110</v>
      </c>
      <c r="HD3" s="38" t="s">
        <v>111</v>
      </c>
      <c r="HE3" s="38" t="s">
        <v>87</v>
      </c>
      <c r="HF3" s="38" t="s">
        <v>112</v>
      </c>
      <c r="HG3" s="38" t="s">
        <v>99</v>
      </c>
    </row>
    <row r="4" spans="1:215" s="34" customFormat="1" ht="16.5" hidden="1" customHeight="1">
      <c r="A4" s="62">
        <v>30501005</v>
      </c>
      <c r="B4" s="106" t="s">
        <v>114</v>
      </c>
      <c r="C4" s="82" t="s">
        <v>115</v>
      </c>
      <c r="D4" s="83"/>
      <c r="E4" s="63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6" t="s">
        <v>114</v>
      </c>
      <c r="DG4" s="82" t="s">
        <v>115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7"/>
      <c r="C5" s="82" t="s">
        <v>116</v>
      </c>
      <c r="D5" s="83"/>
      <c r="E5" s="63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7"/>
      <c r="DG5" s="82" t="s">
        <v>116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3" t="s">
        <v>117</v>
      </c>
      <c r="C6" s="28" t="s">
        <v>118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3" t="s">
        <v>119</v>
      </c>
      <c r="DG6" s="28" t="s">
        <v>118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4"/>
      <c r="C7" s="28" t="s">
        <v>120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4"/>
      <c r="DG7" s="28" t="s">
        <v>120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4"/>
      <c r="C8" s="28" t="s">
        <v>121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4"/>
      <c r="DG8" s="28" t="s">
        <v>121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4"/>
      <c r="C9" s="28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4"/>
      <c r="DG9" s="28" t="s">
        <v>122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5"/>
      <c r="C10" s="28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5"/>
      <c r="DG10" s="28" t="s">
        <v>123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3" t="s">
        <v>124</v>
      </c>
      <c r="C11" s="28" t="s">
        <v>125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3" t="s">
        <v>124</v>
      </c>
      <c r="DG11" s="28" t="s">
        <v>125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4"/>
      <c r="C12" s="28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4"/>
      <c r="DG12" s="28" t="s">
        <v>126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5"/>
      <c r="C13" s="28" t="s">
        <v>127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5"/>
      <c r="DG13" s="28" t="s">
        <v>127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39" t="s">
        <v>128</v>
      </c>
      <c r="C14" s="28" t="s">
        <v>123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39" t="s">
        <v>128</v>
      </c>
      <c r="DG14" s="28" t="s">
        <v>123</v>
      </c>
      <c r="DH14" s="5">
        <f t="shared" si="13"/>
        <v>1035</v>
      </c>
      <c r="DI14" s="24">
        <v>5.03</v>
      </c>
      <c r="DJ14" s="23">
        <f t="shared" si="14"/>
        <v>5206.05</v>
      </c>
      <c r="DK14" s="23">
        <f t="shared" si="15"/>
        <v>6219.52</v>
      </c>
      <c r="DL14" s="23">
        <f t="shared" si="16"/>
        <v>8</v>
      </c>
      <c r="DM14" s="23">
        <f t="shared" si="17"/>
        <v>0</v>
      </c>
      <c r="DN14" s="23">
        <f t="shared" si="18"/>
        <v>5214.05</v>
      </c>
      <c r="DO14" s="23">
        <f t="shared" si="19"/>
        <v>0.15343159348299307</v>
      </c>
      <c r="DP14" s="23">
        <f t="shared" si="20"/>
        <v>0</v>
      </c>
      <c r="DQ14" s="10">
        <v>0.35</v>
      </c>
      <c r="DR14" s="23">
        <f t="shared" si="21"/>
        <v>18.249175000000001</v>
      </c>
      <c r="DS14" s="23">
        <f t="shared" si="22"/>
        <v>0.19656840651700691</v>
      </c>
      <c r="DT14" s="23">
        <f t="shared" si="23"/>
        <v>0</v>
      </c>
      <c r="DU14" s="7">
        <v>0.3</v>
      </c>
      <c r="DV14" s="6">
        <f t="shared" si="24"/>
        <v>1.5642149999999999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8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>
        <f t="shared" si="29"/>
        <v>0</v>
      </c>
      <c r="FU14" s="4">
        <f t="shared" si="29"/>
        <v>5214.05</v>
      </c>
      <c r="FV14" s="4" t="str">
        <f t="shared" si="29"/>
        <v/>
      </c>
      <c r="FW14" s="4">
        <f t="shared" si="29"/>
        <v>0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>
        <f t="shared" si="30"/>
        <v>0</v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39"/>
      <c r="C15" s="28" t="s">
        <v>129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39"/>
      <c r="DG15" s="28" t="s">
        <v>129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39"/>
      <c r="C16" s="28" t="s">
        <v>130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39"/>
      <c r="DG16" s="28" t="s">
        <v>130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39"/>
      <c r="C17" s="28" t="s">
        <v>131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39"/>
      <c r="DG17" s="28" t="s">
        <v>131</v>
      </c>
      <c r="DH17" s="5">
        <f t="shared" si="13"/>
        <v>63</v>
      </c>
      <c r="DI17" s="24">
        <v>5.03</v>
      </c>
      <c r="DJ17" s="23">
        <f t="shared" si="14"/>
        <v>316.89000000000004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316.89000000000004</v>
      </c>
      <c r="DO17" s="23">
        <f t="shared" si="19"/>
        <v>0</v>
      </c>
      <c r="DP17" s="23" t="str">
        <f t="shared" si="20"/>
        <v/>
      </c>
      <c r="DQ17" s="10">
        <v>0.35</v>
      </c>
      <c r="DR17" s="23">
        <f t="shared" si="21"/>
        <v>1.1091150000000001</v>
      </c>
      <c r="DS17" s="23" t="str">
        <f t="shared" si="22"/>
        <v/>
      </c>
      <c r="DT17" s="23">
        <f t="shared" si="23"/>
        <v>0</v>
      </c>
      <c r="DU17" s="7">
        <v>0.3</v>
      </c>
      <c r="DV17" s="6">
        <f t="shared" si="24"/>
        <v>9.5067000000000013E-2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>
        <f t="shared" si="29"/>
        <v>0</v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>
        <f t="shared" si="29"/>
        <v>0</v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>
        <f t="shared" si="29"/>
        <v>0</v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3" t="s">
        <v>132</v>
      </c>
      <c r="C18" s="28" t="s">
        <v>131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3" t="s">
        <v>132</v>
      </c>
      <c r="DG18" s="28" t="s">
        <v>131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4"/>
      <c r="C19" s="28" t="s">
        <v>133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4"/>
      <c r="DG19" s="28" t="s">
        <v>133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5"/>
      <c r="C20" s="28" t="s">
        <v>121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5"/>
      <c r="DG20" s="28" t="s">
        <v>121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3" t="s">
        <v>134</v>
      </c>
      <c r="C21" s="28" t="s">
        <v>135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3" t="s">
        <v>134</v>
      </c>
      <c r="DG21" s="28" t="s">
        <v>135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4"/>
      <c r="C22" s="28" t="s">
        <v>136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4"/>
      <c r="DG22" s="28" t="s">
        <v>136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4"/>
      <c r="C23" s="28" t="s">
        <v>137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4"/>
      <c r="DG23" s="28" t="s">
        <v>137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2">
        <v>30100018</v>
      </c>
      <c r="B24" s="125"/>
      <c r="C24" s="28" t="s">
        <v>138</v>
      </c>
      <c r="D24" s="5">
        <v>36</v>
      </c>
      <c r="E24" s="22">
        <v>5.03</v>
      </c>
      <c r="F24" s="23">
        <f t="shared" si="0"/>
        <v>181.08</v>
      </c>
      <c r="G24" s="23">
        <f>+'[2]30'!$L$49</f>
        <v>19280</v>
      </c>
      <c r="H24" s="23">
        <f t="shared" si="1"/>
        <v>0</v>
      </c>
      <c r="I24" s="23">
        <f t="shared" si="2"/>
        <v>0</v>
      </c>
      <c r="J24" s="23">
        <f t="shared" si="3"/>
        <v>181.08</v>
      </c>
      <c r="K24" s="23">
        <f t="shared" si="4"/>
        <v>0</v>
      </c>
      <c r="L24" s="23">
        <f t="shared" si="5"/>
        <v>0</v>
      </c>
      <c r="M24" s="10">
        <v>0.35</v>
      </c>
      <c r="N24" s="23">
        <f t="shared" si="6"/>
        <v>0.63378000000000001</v>
      </c>
      <c r="O24" s="23">
        <f t="shared" si="7"/>
        <v>0.35</v>
      </c>
      <c r="P24" s="23">
        <f t="shared" si="8"/>
        <v>0</v>
      </c>
      <c r="Q24" s="7">
        <v>0.2</v>
      </c>
      <c r="R24" s="6">
        <f t="shared" si="9"/>
        <v>3.6215999999999998E-2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5"/>
      <c r="DG24" s="28" t="s">
        <v>138</v>
      </c>
      <c r="DH24" s="5">
        <f t="shared" si="13"/>
        <v>216</v>
      </c>
      <c r="DI24" s="24">
        <v>5.03</v>
      </c>
      <c r="DJ24" s="23">
        <f t="shared" si="14"/>
        <v>1086.48</v>
      </c>
      <c r="DK24" s="23">
        <f t="shared" si="15"/>
        <v>20381.714285714286</v>
      </c>
      <c r="DL24" s="23">
        <f t="shared" si="16"/>
        <v>0</v>
      </c>
      <c r="DM24" s="23">
        <f t="shared" si="17"/>
        <v>0</v>
      </c>
      <c r="DN24" s="23">
        <f t="shared" si="18"/>
        <v>1086.48</v>
      </c>
      <c r="DO24" s="23">
        <f t="shared" si="19"/>
        <v>0</v>
      </c>
      <c r="DP24" s="23">
        <f t="shared" si="20"/>
        <v>0</v>
      </c>
      <c r="DQ24" s="10">
        <v>0.35</v>
      </c>
      <c r="DR24" s="23">
        <f t="shared" si="21"/>
        <v>3.8026799999999996</v>
      </c>
      <c r="DS24" s="23">
        <f t="shared" si="22"/>
        <v>0.35</v>
      </c>
      <c r="DT24" s="23">
        <f t="shared" si="23"/>
        <v>0</v>
      </c>
      <c r="DU24" s="7">
        <v>0.2</v>
      </c>
      <c r="DV24" s="6">
        <f t="shared" si="24"/>
        <v>0.21729600000000002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>
        <f t="shared" si="40"/>
        <v>0</v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0" t="s">
        <v>139</v>
      </c>
      <c r="C25" s="28" t="s">
        <v>140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0" t="s">
        <v>139</v>
      </c>
      <c r="DG25" s="28" t="s">
        <v>140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39" t="s">
        <v>141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39" t="s">
        <v>141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39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39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40" t="s">
        <v>142</v>
      </c>
      <c r="C28" s="28" t="s">
        <v>143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40" t="s">
        <v>142</v>
      </c>
      <c r="DG28" s="28" t="s">
        <v>143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1"/>
      <c r="C29" s="28" t="s">
        <v>121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1"/>
      <c r="DG29" s="28" t="s">
        <v>121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1"/>
      <c r="C30" s="28" t="s">
        <v>133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1"/>
      <c r="DG30" s="28" t="s">
        <v>133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2"/>
      <c r="C31" s="28" t="s">
        <v>131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2"/>
      <c r="DG31" s="28" t="s">
        <v>131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3" t="s">
        <v>144</v>
      </c>
      <c r="C32" s="28" t="s">
        <v>122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3" t="s">
        <v>144</v>
      </c>
      <c r="DG32" s="28" t="s">
        <v>122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4"/>
      <c r="C33" s="28" t="s">
        <v>118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4"/>
      <c r="DG33" s="28" t="s">
        <v>118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24"/>
      <c r="C34" s="28" t="s">
        <v>133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4"/>
      <c r="DG34" s="28" t="s">
        <v>133</v>
      </c>
      <c r="DH34" s="5">
        <f t="shared" si="13"/>
        <v>1094</v>
      </c>
      <c r="DI34" s="24">
        <v>5.03</v>
      </c>
      <c r="DJ34" s="23">
        <f t="shared" si="14"/>
        <v>5502.8200000000006</v>
      </c>
      <c r="DK34" s="23">
        <f t="shared" si="15"/>
        <v>4967.6899999999996</v>
      </c>
      <c r="DL34" s="23">
        <f t="shared" si="16"/>
        <v>5</v>
      </c>
      <c r="DM34" s="23">
        <f t="shared" si="17"/>
        <v>0</v>
      </c>
      <c r="DN34" s="23">
        <f t="shared" si="18"/>
        <v>5507.8200000000006</v>
      </c>
      <c r="DO34" s="23">
        <f t="shared" si="19"/>
        <v>9.0780018228627649E-2</v>
      </c>
      <c r="DP34" s="23">
        <f t="shared" si="20"/>
        <v>0</v>
      </c>
      <c r="DQ34" s="10">
        <v>0.2</v>
      </c>
      <c r="DR34" s="23">
        <f t="shared" si="21"/>
        <v>11.015640000000001</v>
      </c>
      <c r="DS34" s="23">
        <f t="shared" si="22"/>
        <v>0.10921998177137236</v>
      </c>
      <c r="DT34" s="23">
        <f t="shared" si="23"/>
        <v>0</v>
      </c>
      <c r="DU34" s="7">
        <v>0.1</v>
      </c>
      <c r="DV34" s="6">
        <f t="shared" si="24"/>
        <v>0.55078199999999999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5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>
        <f t="shared" si="40"/>
        <v>0</v>
      </c>
      <c r="FU34" s="4">
        <f t="shared" si="40"/>
        <v>5507.8200000000006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5"/>
      <c r="C35" s="28" t="s">
        <v>145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5"/>
      <c r="DG35" s="28" t="s">
        <v>145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3" t="s">
        <v>146</v>
      </c>
      <c r="C36" s="28" t="s">
        <v>147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3" t="s">
        <v>146</v>
      </c>
      <c r="DG36" s="28" t="s">
        <v>147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4"/>
      <c r="C37" s="28" t="s">
        <v>127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4"/>
      <c r="DG37" s="28" t="s">
        <v>127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4"/>
      <c r="C38" s="28" t="s">
        <v>148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4"/>
      <c r="DG38" s="28" t="s">
        <v>148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4"/>
      <c r="C39" s="28" t="s">
        <v>149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4"/>
      <c r="DG39" s="28" t="s">
        <v>149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5"/>
      <c r="C40" s="28" t="s">
        <v>150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5"/>
      <c r="DG40" s="28" t="s">
        <v>150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3" t="s">
        <v>151</v>
      </c>
      <c r="C41" s="28" t="s">
        <v>129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3" t="s">
        <v>151</v>
      </c>
      <c r="DG41" s="28" t="s">
        <v>129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25"/>
      <c r="C42" s="28" t="s">
        <v>152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5"/>
      <c r="DG42" s="28" t="s">
        <v>152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8" t="s">
        <v>153</v>
      </c>
      <c r="C43" s="28" t="s">
        <v>154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8" t="s">
        <v>153</v>
      </c>
      <c r="DG43" s="28" t="s">
        <v>154</v>
      </c>
      <c r="DH43" s="5">
        <f t="shared" si="13"/>
        <v>496</v>
      </c>
      <c r="DI43" s="24">
        <v>5.03</v>
      </c>
      <c r="DJ43" s="23">
        <f t="shared" si="14"/>
        <v>2494.88</v>
      </c>
      <c r="DK43" s="23">
        <f t="shared" si="15"/>
        <v>2640.2000000000003</v>
      </c>
      <c r="DL43" s="23">
        <f t="shared" si="16"/>
        <v>9.8000000000000007</v>
      </c>
      <c r="DM43" s="23">
        <f t="shared" si="17"/>
        <v>0</v>
      </c>
      <c r="DN43" s="23">
        <f t="shared" si="18"/>
        <v>2504.6800000000003</v>
      </c>
      <c r="DO43" s="23">
        <f t="shared" si="19"/>
        <v>0.3912675471517319</v>
      </c>
      <c r="DP43" s="23">
        <f t="shared" si="20"/>
        <v>0</v>
      </c>
      <c r="DQ43" s="10">
        <v>0.4</v>
      </c>
      <c r="DR43" s="23">
        <f t="shared" si="21"/>
        <v>10.018720000000002</v>
      </c>
      <c r="DS43" s="23">
        <f t="shared" si="22"/>
        <v>8.7324528482681241E-3</v>
      </c>
      <c r="DT43" s="23">
        <f t="shared" si="23"/>
        <v>0</v>
      </c>
      <c r="DU43" s="7">
        <v>0.6</v>
      </c>
      <c r="DV43" s="6">
        <f t="shared" si="24"/>
        <v>1.5028080000000001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9.8000000000000007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>
        <f t="shared" si="49"/>
        <v>0</v>
      </c>
      <c r="FU43" s="4">
        <f t="shared" si="49"/>
        <v>2504.6800000000003</v>
      </c>
      <c r="FV43" s="4" t="str">
        <f t="shared" si="49"/>
        <v/>
      </c>
      <c r="FW43" s="4">
        <f t="shared" si="49"/>
        <v>0</v>
      </c>
      <c r="FX43" s="4">
        <f t="shared" si="49"/>
        <v>0</v>
      </c>
      <c r="FY43" s="4">
        <f t="shared" si="49"/>
        <v>0</v>
      </c>
      <c r="FZ43" s="4" t="str">
        <f t="shared" si="49"/>
        <v/>
      </c>
      <c r="GA43" s="4">
        <f t="shared" si="49"/>
        <v>0</v>
      </c>
      <c r="GB43" s="4">
        <f t="shared" si="49"/>
        <v>0</v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>
        <f t="shared" si="47"/>
        <v>0</v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3" t="s">
        <v>155</v>
      </c>
      <c r="C44" s="28" t="s">
        <v>156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3" t="s">
        <v>155</v>
      </c>
      <c r="DG44" s="28" t="s">
        <v>156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4"/>
      <c r="C45" s="28" t="s">
        <v>131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4"/>
      <c r="DG45" s="28" t="s">
        <v>131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3" t="s">
        <v>157</v>
      </c>
      <c r="C46" s="28" t="s">
        <v>131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3" t="s">
        <v>157</v>
      </c>
      <c r="DG46" s="28" t="s">
        <v>131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5"/>
      <c r="C47" s="28" t="s">
        <v>129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5"/>
      <c r="DG47" s="28" t="s">
        <v>129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4" t="s">
        <v>158</v>
      </c>
      <c r="C48" s="28" t="s">
        <v>145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4" t="s">
        <v>158</v>
      </c>
      <c r="DG48" s="28" t="s">
        <v>145</v>
      </c>
      <c r="DH48" s="5">
        <f t="shared" si="13"/>
        <v>360</v>
      </c>
      <c r="DI48" s="24">
        <v>5.0599999999999996</v>
      </c>
      <c r="DJ48" s="23">
        <f t="shared" si="14"/>
        <v>1821.6</v>
      </c>
      <c r="DK48" s="23">
        <f t="shared" si="15"/>
        <v>2352.6370000000002</v>
      </c>
      <c r="DL48" s="23">
        <f t="shared" si="16"/>
        <v>20</v>
      </c>
      <c r="DM48" s="23">
        <f t="shared" si="17"/>
        <v>0</v>
      </c>
      <c r="DN48" s="23">
        <f t="shared" si="18"/>
        <v>1841.6</v>
      </c>
      <c r="DO48" s="23">
        <f t="shared" si="19"/>
        <v>1.0860121633362294</v>
      </c>
      <c r="DP48" s="23">
        <f t="shared" si="20"/>
        <v>0</v>
      </c>
      <c r="DQ48" s="10">
        <v>0.7</v>
      </c>
      <c r="DR48" s="23">
        <f t="shared" si="21"/>
        <v>12.8912</v>
      </c>
      <c r="DS48" s="23">
        <f t="shared" si="22"/>
        <v>-0.38601216333622945</v>
      </c>
      <c r="DT48" s="23">
        <f t="shared" si="23"/>
        <v>0</v>
      </c>
      <c r="DU48" s="7">
        <v>0.3</v>
      </c>
      <c r="DV48" s="6">
        <f t="shared" si="24"/>
        <v>0.55247999999999986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2</v>
      </c>
      <c r="EG48" s="55">
        <f t="shared" si="54"/>
        <v>18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>
        <f t="shared" si="49"/>
        <v>0.10860121633362295</v>
      </c>
      <c r="FU48" s="4">
        <f t="shared" si="49"/>
        <v>1657.44</v>
      </c>
      <c r="FV48" s="4" t="str">
        <f t="shared" si="49"/>
        <v/>
      </c>
      <c r="FW48" s="4">
        <f t="shared" si="49"/>
        <v>0</v>
      </c>
      <c r="FX48" s="4">
        <f t="shared" si="49"/>
        <v>0</v>
      </c>
      <c r="FY48" s="4">
        <f t="shared" si="49"/>
        <v>0</v>
      </c>
      <c r="FZ48" s="4" t="str">
        <f t="shared" si="49"/>
        <v/>
      </c>
      <c r="GA48" s="4">
        <f t="shared" si="49"/>
        <v>0</v>
      </c>
      <c r="GB48" s="4">
        <f t="shared" si="49"/>
        <v>0</v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>
        <f t="shared" si="47"/>
        <v>0</v>
      </c>
      <c r="GM48" s="4">
        <f t="shared" si="47"/>
        <v>0</v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5"/>
      <c r="C49" s="28" t="s">
        <v>159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5"/>
      <c r="DG49" s="28" t="s">
        <v>159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4" t="s">
        <v>160</v>
      </c>
      <c r="C50" s="28" t="s">
        <v>120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4" t="s">
        <v>160</v>
      </c>
      <c r="DG50" s="28" t="s">
        <v>120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5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5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23" t="s">
        <v>161</v>
      </c>
      <c r="C52" s="28" t="s">
        <v>162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3" t="s">
        <v>161</v>
      </c>
      <c r="DG52" s="28" t="s">
        <v>162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5"/>
      <c r="C53" s="28" t="s">
        <v>156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5"/>
      <c r="DG53" s="28" t="s">
        <v>156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3" t="s">
        <v>163</v>
      </c>
      <c r="C54" s="28" t="s">
        <v>164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3" t="s">
        <v>163</v>
      </c>
      <c r="DG54" s="28" t="s">
        <v>164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5"/>
      <c r="C55" s="28" t="s">
        <v>165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5"/>
      <c r="DG55" s="28" t="s">
        <v>165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0" t="s">
        <v>166</v>
      </c>
      <c r="C56" s="28" t="s">
        <v>162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0" t="s">
        <v>166</v>
      </c>
      <c r="DG56" s="28" t="s">
        <v>162</v>
      </c>
      <c r="DH56" s="5">
        <f t="shared" si="13"/>
        <v>419</v>
      </c>
      <c r="DI56" s="24">
        <v>5.0599999999999996</v>
      </c>
      <c r="DJ56" s="23">
        <f t="shared" si="14"/>
        <v>2120.14</v>
      </c>
      <c r="DK56" s="23">
        <f t="shared" si="15"/>
        <v>2715.375</v>
      </c>
      <c r="DL56" s="23">
        <f t="shared" si="16"/>
        <v>39</v>
      </c>
      <c r="DM56" s="23">
        <f t="shared" si="17"/>
        <v>0</v>
      </c>
      <c r="DN56" s="23">
        <f t="shared" si="18"/>
        <v>2159.14</v>
      </c>
      <c r="DO56" s="23">
        <f t="shared" si="19"/>
        <v>1.8062747204905658</v>
      </c>
      <c r="DP56" s="23">
        <f t="shared" si="20"/>
        <v>0</v>
      </c>
      <c r="DQ56" s="10">
        <v>1</v>
      </c>
      <c r="DR56" s="23">
        <f t="shared" si="21"/>
        <v>21.5914</v>
      </c>
      <c r="DS56" s="23">
        <f t="shared" si="22"/>
        <v>-0.80627472049056581</v>
      </c>
      <c r="DT56" s="23">
        <f t="shared" si="23"/>
        <v>0</v>
      </c>
      <c r="DU56" s="7">
        <v>1</v>
      </c>
      <c r="DV56" s="6">
        <f t="shared" si="24"/>
        <v>2.1591399999999998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4</v>
      </c>
      <c r="EG56" s="55">
        <f t="shared" si="54"/>
        <v>9</v>
      </c>
      <c r="EH56" s="55">
        <f t="shared" si="54"/>
        <v>0</v>
      </c>
      <c r="EI56" s="55">
        <f t="shared" si="54"/>
        <v>0</v>
      </c>
      <c r="EJ56" s="55">
        <f t="shared" si="54"/>
        <v>26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>
        <f t="shared" si="63"/>
        <v>0.18525894569134008</v>
      </c>
      <c r="FU56" s="4">
        <f t="shared" si="63"/>
        <v>498.26307692307694</v>
      </c>
      <c r="FV56" s="4" t="str">
        <f t="shared" si="63"/>
        <v/>
      </c>
      <c r="FW56" s="4">
        <f t="shared" si="60"/>
        <v>0</v>
      </c>
      <c r="FX56" s="4">
        <f t="shared" si="60"/>
        <v>120.41831469937105</v>
      </c>
      <c r="FY56" s="4">
        <f t="shared" si="60"/>
        <v>0</v>
      </c>
      <c r="FZ56" s="4" t="str">
        <f t="shared" si="60"/>
        <v/>
      </c>
      <c r="GA56" s="4">
        <f t="shared" si="60"/>
        <v>0</v>
      </c>
      <c r="GB56" s="4">
        <f t="shared" si="60"/>
        <v>0</v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>
        <f t="shared" si="60"/>
        <v>0</v>
      </c>
      <c r="GM56" s="4">
        <f t="shared" si="61"/>
        <v>0</v>
      </c>
      <c r="GN56" s="4" t="str">
        <f t="shared" si="61"/>
        <v/>
      </c>
      <c r="GO56" s="4" t="str">
        <f t="shared" si="61"/>
        <v/>
      </c>
      <c r="GP56" s="4">
        <f t="shared" si="61"/>
        <v>0</v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3" t="s">
        <v>167</v>
      </c>
      <c r="C57" s="28" t="s">
        <v>156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3" t="s">
        <v>167</v>
      </c>
      <c r="DG57" s="28" t="s">
        <v>156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25"/>
      <c r="C58" s="28" t="s">
        <v>162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5"/>
      <c r="DG58" s="28" t="s">
        <v>162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3" t="s">
        <v>168</v>
      </c>
      <c r="C59" s="28" t="s">
        <v>156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3" t="s">
        <v>168</v>
      </c>
      <c r="DG59" s="28" t="s">
        <v>156</v>
      </c>
      <c r="DH59" s="5">
        <f t="shared" si="13"/>
        <v>700</v>
      </c>
      <c r="DI59" s="24">
        <v>5</v>
      </c>
      <c r="DJ59" s="23">
        <f t="shared" si="14"/>
        <v>3500</v>
      </c>
      <c r="DK59" s="23">
        <f t="shared" si="15"/>
        <v>3764.78</v>
      </c>
      <c r="DL59" s="23">
        <f t="shared" si="16"/>
        <v>22</v>
      </c>
      <c r="DM59" s="23">
        <f t="shared" si="17"/>
        <v>0</v>
      </c>
      <c r="DN59" s="23">
        <f t="shared" si="18"/>
        <v>3522</v>
      </c>
      <c r="DO59" s="23">
        <f t="shared" si="19"/>
        <v>0.62464508801817142</v>
      </c>
      <c r="DP59" s="23">
        <f t="shared" si="20"/>
        <v>0</v>
      </c>
      <c r="DQ59" s="10">
        <v>0.8</v>
      </c>
      <c r="DR59" s="23">
        <f t="shared" si="21"/>
        <v>28.176000000000002</v>
      </c>
      <c r="DS59" s="23">
        <f t="shared" si="22"/>
        <v>0.17535491198182862</v>
      </c>
      <c r="DT59" s="23">
        <f t="shared" si="23"/>
        <v>0</v>
      </c>
      <c r="DU59" s="7">
        <v>1</v>
      </c>
      <c r="DV59" s="6">
        <f t="shared" si="24"/>
        <v>3.5219999999999998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7</v>
      </c>
      <c r="EG59" s="55">
        <f t="shared" si="56"/>
        <v>12</v>
      </c>
      <c r="EH59" s="55">
        <f t="shared" si="56"/>
        <v>0</v>
      </c>
      <c r="EI59" s="55">
        <f t="shared" si="56"/>
        <v>0</v>
      </c>
      <c r="EJ59" s="55">
        <f t="shared" si="56"/>
        <v>3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>
        <f t="shared" si="63"/>
        <v>0.19875070982396364</v>
      </c>
      <c r="FU59" s="4">
        <f t="shared" si="63"/>
        <v>1921.0909090909095</v>
      </c>
      <c r="FV59" s="4" t="str">
        <f t="shared" si="63"/>
        <v/>
      </c>
      <c r="FW59" s="4">
        <f t="shared" si="60"/>
        <v>0</v>
      </c>
      <c r="FX59" s="4">
        <f t="shared" si="60"/>
        <v>10.647359454855195</v>
      </c>
      <c r="FY59" s="4">
        <f t="shared" si="60"/>
        <v>0</v>
      </c>
      <c r="FZ59" s="4" t="str">
        <f t="shared" si="60"/>
        <v/>
      </c>
      <c r="GA59" s="4">
        <f t="shared" si="60"/>
        <v>0</v>
      </c>
      <c r="GB59" s="4">
        <f t="shared" si="60"/>
        <v>0</v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>
        <f t="shared" si="60"/>
        <v>0</v>
      </c>
      <c r="GM59" s="4">
        <f t="shared" si="61"/>
        <v>0</v>
      </c>
      <c r="GN59" s="4" t="str">
        <f t="shared" si="61"/>
        <v/>
      </c>
      <c r="GO59" s="4" t="str">
        <f t="shared" si="61"/>
        <v/>
      </c>
      <c r="GP59" s="4">
        <f t="shared" si="61"/>
        <v>0</v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5"/>
      <c r="C60" s="28" t="s">
        <v>162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5"/>
      <c r="DG60" s="28" t="s">
        <v>162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customHeight="1">
      <c r="A61" s="62">
        <v>30400012</v>
      </c>
      <c r="B61" s="123" t="s">
        <v>169</v>
      </c>
      <c r="C61" s="28" t="s">
        <v>129</v>
      </c>
      <c r="D61" s="5">
        <f>326+64</f>
        <v>390</v>
      </c>
      <c r="E61" s="22">
        <v>5.03</v>
      </c>
      <c r="F61" s="23">
        <f t="shared" si="0"/>
        <v>1961.7</v>
      </c>
      <c r="G61" s="23"/>
      <c r="H61" s="23">
        <f t="shared" si="1"/>
        <v>0</v>
      </c>
      <c r="I61" s="23">
        <f t="shared" si="2"/>
        <v>0</v>
      </c>
      <c r="J61" s="23">
        <f t="shared" si="3"/>
        <v>1961.7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5.8850999999999996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0.19617000000000001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2"/>
        <v>0</v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>
        <f t="shared" si="58"/>
        <v>0</v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>
        <f t="shared" si="58"/>
        <v>0</v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3" t="s">
        <v>169</v>
      </c>
      <c r="DG61" s="28" t="s">
        <v>129</v>
      </c>
      <c r="DH61" s="5">
        <f t="shared" si="13"/>
        <v>779</v>
      </c>
      <c r="DI61" s="24">
        <v>5.03</v>
      </c>
      <c r="DJ61" s="23">
        <f t="shared" si="14"/>
        <v>3918.3700000000003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3918.3700000000003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11.75511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0.39183700000000005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>
        <f t="shared" si="63"/>
        <v>0</v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>
        <f t="shared" si="60"/>
        <v>0</v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>
        <f t="shared" si="60"/>
        <v>0</v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24"/>
      <c r="C62" s="28" t="s">
        <v>145</v>
      </c>
      <c r="D62" s="5">
        <v>86</v>
      </c>
      <c r="E62" s="22">
        <v>5.03</v>
      </c>
      <c r="F62" s="23">
        <f t="shared" si="0"/>
        <v>432.58000000000004</v>
      </c>
      <c r="G62" s="23"/>
      <c r="H62" s="23">
        <f t="shared" si="1"/>
        <v>0</v>
      </c>
      <c r="I62" s="23">
        <f t="shared" si="2"/>
        <v>0</v>
      </c>
      <c r="J62" s="23">
        <f t="shared" si="3"/>
        <v>432.58000000000004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1.2977400000000001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4.3258000000000012E-2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2"/>
        <v>0</v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4"/>
      <c r="DG62" s="28" t="s">
        <v>145</v>
      </c>
      <c r="DH62" s="5">
        <f t="shared" si="13"/>
        <v>172</v>
      </c>
      <c r="DI62" s="24">
        <v>5.03</v>
      </c>
      <c r="DJ62" s="23">
        <f t="shared" si="14"/>
        <v>865.16000000000008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865.16000000000008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2.5954800000000002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8.6516000000000023E-2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>
        <f t="shared" si="63"/>
        <v>0</v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>
        <f t="shared" si="60"/>
        <v>0</v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>
        <f t="shared" si="60"/>
        <v>0</v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customHeight="1">
      <c r="A63" s="62">
        <v>30400010</v>
      </c>
      <c r="B63" s="124"/>
      <c r="C63" s="80" t="s">
        <v>121</v>
      </c>
      <c r="D63" s="5">
        <v>8</v>
      </c>
      <c r="E63" s="22">
        <v>5.03</v>
      </c>
      <c r="F63" s="23">
        <f t="shared" si="0"/>
        <v>40.24</v>
      </c>
      <c r="G63" s="23"/>
      <c r="H63" s="23">
        <f t="shared" si="1"/>
        <v>0</v>
      </c>
      <c r="I63" s="23">
        <f t="shared" si="2"/>
        <v>0</v>
      </c>
      <c r="J63" s="23">
        <f t="shared" si="3"/>
        <v>40.24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0.12072000000000001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4.0239999999999998E-3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2"/>
        <v>0</v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>
        <f t="shared" si="58"/>
        <v>0</v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>
        <f t="shared" si="58"/>
        <v>0</v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4"/>
      <c r="DG63" s="80" t="s">
        <v>121</v>
      </c>
      <c r="DH63" s="5">
        <f t="shared" si="13"/>
        <v>16</v>
      </c>
      <c r="DI63" s="24">
        <v>5.03</v>
      </c>
      <c r="DJ63" s="23">
        <f t="shared" si="14"/>
        <v>80.48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80.48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0.24144000000000002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8.0479999999999996E-3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>
        <f t="shared" si="63"/>
        <v>0</v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>
        <f t="shared" si="60"/>
        <v>0</v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>
        <f t="shared" si="60"/>
        <v>0</v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5"/>
      <c r="C64" s="80" t="s">
        <v>170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5"/>
      <c r="DG64" s="80" t="s">
        <v>170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2">
        <v>30400013</v>
      </c>
      <c r="B65" s="123" t="s">
        <v>171</v>
      </c>
      <c r="C65" s="28" t="s">
        <v>120</v>
      </c>
      <c r="D65" s="5">
        <f>39+153</f>
        <v>192</v>
      </c>
      <c r="E65" s="22">
        <v>5.03</v>
      </c>
      <c r="F65" s="23">
        <f t="shared" si="0"/>
        <v>965.76</v>
      </c>
      <c r="G65" s="23"/>
      <c r="H65" s="23">
        <f t="shared" si="1"/>
        <v>0</v>
      </c>
      <c r="I65" s="23">
        <f t="shared" si="2"/>
        <v>0</v>
      </c>
      <c r="J65" s="23">
        <f t="shared" si="3"/>
        <v>965.76</v>
      </c>
      <c r="K65" s="23">
        <f t="shared" si="4"/>
        <v>0</v>
      </c>
      <c r="L65" s="23" t="str">
        <f t="shared" si="5"/>
        <v>0</v>
      </c>
      <c r="M65" s="10">
        <v>0.5</v>
      </c>
      <c r="N65" s="23">
        <f t="shared" si="6"/>
        <v>4.8288000000000002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9.6576000000000009E-2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2"/>
        <v>0</v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3" t="s">
        <v>171</v>
      </c>
      <c r="DG65" s="28" t="s">
        <v>120</v>
      </c>
      <c r="DH65" s="5">
        <f t="shared" si="13"/>
        <v>384</v>
      </c>
      <c r="DI65" s="24">
        <v>5.03</v>
      </c>
      <c r="DJ65" s="23">
        <f t="shared" si="14"/>
        <v>1931.52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1931.52</v>
      </c>
      <c r="DO65" s="23">
        <f t="shared" si="19"/>
        <v>0</v>
      </c>
      <c r="DP65" s="23" t="str">
        <f t="shared" si="20"/>
        <v/>
      </c>
      <c r="DQ65" s="10">
        <v>0.5</v>
      </c>
      <c r="DR65" s="23">
        <f t="shared" si="21"/>
        <v>9.6576000000000004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0.19315200000000002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>
        <f t="shared" si="63"/>
        <v>0</v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>
        <f t="shared" si="60"/>
        <v>0</v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5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5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2">
        <v>30400014</v>
      </c>
      <c r="B67" s="143" t="s">
        <v>172</v>
      </c>
      <c r="C67" s="28" t="s">
        <v>129</v>
      </c>
      <c r="D67" s="5">
        <v>187</v>
      </c>
      <c r="E67" s="22">
        <v>5.03</v>
      </c>
      <c r="F67" s="23">
        <f t="shared" si="0"/>
        <v>940.61</v>
      </c>
      <c r="G67" s="23"/>
      <c r="H67" s="23">
        <f t="shared" si="1"/>
        <v>0</v>
      </c>
      <c r="I67" s="23">
        <f t="shared" si="2"/>
        <v>0</v>
      </c>
      <c r="J67" s="23">
        <f t="shared" si="3"/>
        <v>940.61</v>
      </c>
      <c r="K67" s="23">
        <f t="shared" si="4"/>
        <v>0</v>
      </c>
      <c r="L67" s="23" t="str">
        <f t="shared" si="5"/>
        <v>0</v>
      </c>
      <c r="M67" s="10">
        <v>0.4</v>
      </c>
      <c r="N67" s="23">
        <f t="shared" si="6"/>
        <v>3.7624400000000002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9.4061000000000006E-2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2"/>
        <v>0</v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3" t="s">
        <v>172</v>
      </c>
      <c r="DG67" s="28" t="s">
        <v>129</v>
      </c>
      <c r="DH67" s="5">
        <f t="shared" si="13"/>
        <v>373</v>
      </c>
      <c r="DI67" s="24">
        <v>5.03</v>
      </c>
      <c r="DJ67" s="23">
        <f t="shared" si="14"/>
        <v>1876.19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1876.19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7.504760000000001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0.18761900000000004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>
        <f t="shared" si="63"/>
        <v>0</v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>
        <f t="shared" si="60"/>
        <v>0</v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>
        <f t="shared" si="60"/>
        <v>0</v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2">
        <v>30400016</v>
      </c>
      <c r="B68" s="144"/>
      <c r="C68" s="28" t="s">
        <v>148</v>
      </c>
      <c r="D68" s="5">
        <v>125</v>
      </c>
      <c r="E68" s="22">
        <v>5.03</v>
      </c>
      <c r="F68" s="23">
        <f t="shared" ref="F68:F131" si="67">E68*D68</f>
        <v>628.75</v>
      </c>
      <c r="G68" s="23"/>
      <c r="H68" s="23">
        <f t="shared" ref="H68:H131" si="68">SUM(AB68:BA68)</f>
        <v>0</v>
      </c>
      <c r="I68" s="23">
        <f t="shared" ref="I68" si="69">SUM(BB68:BO68)</f>
        <v>0</v>
      </c>
      <c r="J68" s="23">
        <f t="shared" ref="J68:J131" si="70">F68+H68</f>
        <v>628.75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2.5150000000000001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6.2875E-2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2"/>
        <v>0</v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>
        <f t="shared" si="62"/>
        <v>0</v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>
        <f t="shared" si="62"/>
        <v>0</v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4"/>
      <c r="DG68" s="28" t="s">
        <v>148</v>
      </c>
      <c r="DH68" s="5">
        <f t="shared" ref="DH68:DH131" si="78">D68+D223</f>
        <v>249</v>
      </c>
      <c r="DI68" s="24">
        <v>5.03</v>
      </c>
      <c r="DJ68" s="23">
        <f t="shared" ref="DJ68:DJ131" si="79">DI68*DH68</f>
        <v>1252.47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1252.47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5.0098800000000008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0.12524700000000002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5"/>
      <c r="C69" s="28" t="s">
        <v>164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5"/>
      <c r="DG69" s="28" t="s">
        <v>164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3" t="s">
        <v>173</v>
      </c>
      <c r="C70" s="39" t="s">
        <v>121</v>
      </c>
      <c r="D70" s="5"/>
      <c r="E70" s="54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3" t="s">
        <v>173</v>
      </c>
      <c r="DG70" s="39" t="s">
        <v>121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4"/>
      <c r="C71" s="39" t="s">
        <v>129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4"/>
      <c r="DG71" s="39" t="s">
        <v>129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24"/>
      <c r="C72" s="39" t="s">
        <v>174</v>
      </c>
      <c r="D72" s="5"/>
      <c r="E72" s="54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4"/>
      <c r="DG72" s="39" t="s">
        <v>174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25"/>
      <c r="C73" s="39" t="s">
        <v>175</v>
      </c>
      <c r="D73" s="5"/>
      <c r="E73" s="54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5"/>
      <c r="DG73" s="39" t="s">
        <v>175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3" t="s">
        <v>176</v>
      </c>
      <c r="C74" s="39" t="s">
        <v>121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3" t="s">
        <v>176</v>
      </c>
      <c r="DG74" s="39" t="s">
        <v>121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4"/>
      <c r="C75" s="39" t="s">
        <v>129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4"/>
      <c r="DG75" s="39" t="s">
        <v>129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4"/>
      <c r="C76" s="39" t="s">
        <v>174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4"/>
      <c r="DG76" s="39" t="s">
        <v>174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5"/>
      <c r="C77" s="39" t="s">
        <v>175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5"/>
      <c r="DG77" s="39" t="s">
        <v>175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8" t="s">
        <v>177</v>
      </c>
      <c r="C78" s="39" t="s">
        <v>178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8" t="s">
        <v>177</v>
      </c>
      <c r="DG78" s="39" t="s">
        <v>178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3" t="s">
        <v>179</v>
      </c>
      <c r="C79" s="80" t="s">
        <v>133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3" t="s">
        <v>179</v>
      </c>
      <c r="DG79" s="80" t="s">
        <v>133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5"/>
      <c r="C80" s="28" t="s">
        <v>120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5"/>
      <c r="DG80" s="28" t="s">
        <v>120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3" t="s">
        <v>180</v>
      </c>
      <c r="C81" s="28" t="s">
        <v>129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3" t="s">
        <v>180</v>
      </c>
      <c r="DG81" s="28" t="s">
        <v>129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24"/>
      <c r="C82" s="28" t="s">
        <v>121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4"/>
      <c r="DG82" s="28" t="s">
        <v>121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25"/>
      <c r="C83" s="28" t="s">
        <v>145</v>
      </c>
      <c r="D83" s="5">
        <v>26</v>
      </c>
      <c r="E83" s="22">
        <v>5.07</v>
      </c>
      <c r="F83" s="23">
        <f t="shared" si="67"/>
        <v>131.82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131.82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0.39545999999999998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1.3182000000000001E-2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33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5"/>
      <c r="DG83" s="28" t="s">
        <v>145</v>
      </c>
      <c r="DH83" s="5">
        <f t="shared" si="78"/>
        <v>52</v>
      </c>
      <c r="DI83" s="24">
        <v>5.07</v>
      </c>
      <c r="DJ83" s="23">
        <f t="shared" si="79"/>
        <v>263.64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263.64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0.79091999999999996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2.6364000000000002E-2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>
        <f t="shared" ref="FT83:GI133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3" t="s">
        <v>181</v>
      </c>
      <c r="C84" s="28" t="s">
        <v>175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3" t="s">
        <v>181</v>
      </c>
      <c r="DG84" s="28" t="s">
        <v>175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4"/>
      <c r="C85" s="28" t="s">
        <v>129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4"/>
      <c r="DG85" s="28" t="s">
        <v>129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4"/>
      <c r="C86" s="28" t="s">
        <v>145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4"/>
      <c r="DG86" s="28" t="s">
        <v>145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5"/>
      <c r="C87" s="28" t="s">
        <v>121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5"/>
      <c r="DG87" s="28" t="s">
        <v>121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customHeight="1">
      <c r="A88" s="62">
        <v>30400018</v>
      </c>
      <c r="B88" s="123" t="s">
        <v>182</v>
      </c>
      <c r="C88" s="28" t="s">
        <v>175</v>
      </c>
      <c r="D88" s="5">
        <v>239</v>
      </c>
      <c r="E88" s="22">
        <v>5.05</v>
      </c>
      <c r="F88" s="23">
        <f t="shared" si="67"/>
        <v>1206.95</v>
      </c>
      <c r="G88" s="23">
        <f>+'[2]30'!$L$192</f>
        <v>1077.1200000000001</v>
      </c>
      <c r="H88" s="23">
        <f t="shared" si="93"/>
        <v>0</v>
      </c>
      <c r="I88" s="23">
        <f t="shared" si="94"/>
        <v>0</v>
      </c>
      <c r="J88" s="23">
        <f t="shared" si="70"/>
        <v>1206.95</v>
      </c>
      <c r="K88" s="23">
        <f t="shared" si="71"/>
        <v>0</v>
      </c>
      <c r="L88" s="23">
        <f t="shared" si="72"/>
        <v>0</v>
      </c>
      <c r="M88" s="10">
        <v>0.3</v>
      </c>
      <c r="N88" s="23">
        <f t="shared" si="73"/>
        <v>3.6208499999999999</v>
      </c>
      <c r="O88" s="23">
        <f t="shared" si="74"/>
        <v>0.3</v>
      </c>
      <c r="P88" s="23">
        <f t="shared" si="75"/>
        <v>0</v>
      </c>
      <c r="Q88" s="7">
        <v>0.1</v>
      </c>
      <c r="R88" s="6">
        <f t="shared" si="76"/>
        <v>0.12069500000000001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8"/>
        <v>0</v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>
        <f t="shared" si="98"/>
        <v>0</v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>
        <f t="shared" si="96"/>
        <v>0</v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3" t="s">
        <v>182</v>
      </c>
      <c r="DG88" s="28" t="s">
        <v>175</v>
      </c>
      <c r="DH88" s="5">
        <f t="shared" si="78"/>
        <v>779</v>
      </c>
      <c r="DI88" s="24">
        <v>5.05</v>
      </c>
      <c r="DJ88" s="23">
        <f t="shared" si="79"/>
        <v>3933.95</v>
      </c>
      <c r="DK88" s="23">
        <f t="shared" si="80"/>
        <v>3781.1400000000003</v>
      </c>
      <c r="DL88" s="23">
        <f t="shared" si="81"/>
        <v>0</v>
      </c>
      <c r="DM88" s="23">
        <f t="shared" si="82"/>
        <v>0</v>
      </c>
      <c r="DN88" s="23">
        <f t="shared" si="83"/>
        <v>3933.95</v>
      </c>
      <c r="DO88" s="23">
        <f t="shared" si="84"/>
        <v>0</v>
      </c>
      <c r="DP88" s="23">
        <f t="shared" si="85"/>
        <v>0</v>
      </c>
      <c r="DQ88" s="10">
        <v>0.3</v>
      </c>
      <c r="DR88" s="23">
        <f t="shared" si="86"/>
        <v>11.80185</v>
      </c>
      <c r="DS88" s="23">
        <f t="shared" si="87"/>
        <v>0.3</v>
      </c>
      <c r="DT88" s="23">
        <f t="shared" si="88"/>
        <v>0</v>
      </c>
      <c r="DU88" s="7">
        <v>0.1</v>
      </c>
      <c r="DV88" s="6">
        <f t="shared" si="89"/>
        <v>0.39339499999999999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>
        <f t="shared" si="99"/>
        <v>0</v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4"/>
      <c r="C89" s="28" t="s">
        <v>129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4"/>
      <c r="DG89" s="28" t="s">
        <v>129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24"/>
      <c r="C90" s="28" t="s">
        <v>145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24"/>
      <c r="DG90" s="28" t="s">
        <v>145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customHeight="1">
      <c r="A91" s="62">
        <v>30400019</v>
      </c>
      <c r="B91" s="125"/>
      <c r="C91" s="28" t="s">
        <v>121</v>
      </c>
      <c r="D91" s="5">
        <v>10</v>
      </c>
      <c r="E91" s="22">
        <v>5.05</v>
      </c>
      <c r="F91" s="23">
        <f t="shared" si="67"/>
        <v>50.5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50.5</v>
      </c>
      <c r="K91" s="23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0.1515</v>
      </c>
      <c r="O91" s="23">
        <f t="shared" si="74"/>
        <v>0.3</v>
      </c>
      <c r="P91" s="23">
        <f t="shared" si="75"/>
        <v>0</v>
      </c>
      <c r="Q91" s="7">
        <v>0.1</v>
      </c>
      <c r="R91" s="6">
        <f t="shared" si="76"/>
        <v>5.0500000000000007E-3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25"/>
      <c r="DG91" s="28" t="s">
        <v>121</v>
      </c>
      <c r="DH91" s="5">
        <f t="shared" si="78"/>
        <v>10</v>
      </c>
      <c r="DI91" s="24">
        <v>5.05</v>
      </c>
      <c r="DJ91" s="23">
        <f t="shared" si="79"/>
        <v>50.5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50.5</v>
      </c>
      <c r="DO91" s="23">
        <f t="shared" si="84"/>
        <v>0</v>
      </c>
      <c r="DP91" s="23" t="str">
        <f t="shared" si="85"/>
        <v/>
      </c>
      <c r="DQ91" s="10">
        <v>0.3</v>
      </c>
      <c r="DR91" s="23">
        <f t="shared" si="86"/>
        <v>0.1515</v>
      </c>
      <c r="DS91" s="23" t="str">
        <f t="shared" si="87"/>
        <v/>
      </c>
      <c r="DT91" s="23">
        <f t="shared" si="88"/>
        <v>0</v>
      </c>
      <c r="DU91" s="7">
        <v>0.1</v>
      </c>
      <c r="DV91" s="6">
        <f t="shared" si="89"/>
        <v>5.0500000000000007E-3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>
        <f t="shared" si="99"/>
        <v>0</v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23" t="s">
        <v>183</v>
      </c>
      <c r="C92" s="28" t="s">
        <v>120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23" t="s">
        <v>183</v>
      </c>
      <c r="DG92" s="28" t="s">
        <v>120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24"/>
      <c r="C93" s="28" t="s">
        <v>121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24"/>
      <c r="DG93" s="28" t="s">
        <v>121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24"/>
      <c r="C94" s="28" t="s">
        <v>118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24"/>
      <c r="DG94" s="28" t="s">
        <v>118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24"/>
      <c r="C95" s="28" t="s">
        <v>149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24"/>
      <c r="DG95" s="28" t="s">
        <v>149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24"/>
      <c r="C96" s="28" t="s">
        <v>127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24"/>
      <c r="DG96" s="28" t="s">
        <v>127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24"/>
      <c r="C97" s="28" t="s">
        <v>184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24"/>
      <c r="DG97" s="28" t="s">
        <v>184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24"/>
      <c r="C98" s="28" t="s">
        <v>145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24"/>
      <c r="DG98" s="28" t="s">
        <v>145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25"/>
      <c r="C99" s="28" t="s">
        <v>129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25"/>
      <c r="DG99" s="28" t="s">
        <v>129</v>
      </c>
      <c r="DH99" s="5">
        <f t="shared" si="78"/>
        <v>302</v>
      </c>
      <c r="DI99" s="24">
        <v>5.08</v>
      </c>
      <c r="DJ99" s="23">
        <f t="shared" si="79"/>
        <v>1534.16</v>
      </c>
      <c r="DK99" s="23">
        <f t="shared" si="80"/>
        <v>2059.2000000000003</v>
      </c>
      <c r="DL99" s="23">
        <f t="shared" si="81"/>
        <v>9</v>
      </c>
      <c r="DM99" s="23">
        <f t="shared" si="82"/>
        <v>0</v>
      </c>
      <c r="DN99" s="23">
        <f t="shared" si="83"/>
        <v>1543.16</v>
      </c>
      <c r="DO99" s="23">
        <f t="shared" si="84"/>
        <v>0.58321884963322013</v>
      </c>
      <c r="DP99" s="23">
        <f t="shared" si="85"/>
        <v>0</v>
      </c>
      <c r="DQ99" s="10">
        <v>1</v>
      </c>
      <c r="DR99" s="23">
        <f t="shared" si="86"/>
        <v>15.431600000000001</v>
      </c>
      <c r="DS99" s="23">
        <f t="shared" si="87"/>
        <v>0.41678115036677987</v>
      </c>
      <c r="DT99" s="23">
        <f t="shared" si="88"/>
        <v>0</v>
      </c>
      <c r="DU99" s="7">
        <v>0.1</v>
      </c>
      <c r="DV99" s="6">
        <f t="shared" si="89"/>
        <v>0.15431600000000004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9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>
        <f t="shared" si="99"/>
        <v>0</v>
      </c>
      <c r="FU99" s="4">
        <f t="shared" si="99"/>
        <v>0</v>
      </c>
      <c r="FV99" s="4" t="str">
        <f t="shared" si="99"/>
        <v/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106"/>
        <v>0</v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23" t="s">
        <v>55</v>
      </c>
      <c r="C100" s="30" t="s">
        <v>148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23" t="s">
        <v>55</v>
      </c>
      <c r="DG100" s="30" t="s">
        <v>148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24"/>
      <c r="C101" s="28" t="s">
        <v>145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24"/>
      <c r="DG101" s="28" t="s">
        <v>145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24"/>
      <c r="C102" s="30" t="s">
        <v>185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24"/>
      <c r="DG102" s="30" t="s">
        <v>185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25"/>
      <c r="C103" s="30" t="s">
        <v>127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25"/>
      <c r="DG103" s="30" t="s">
        <v>127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23" t="s">
        <v>186</v>
      </c>
      <c r="C104" s="30" t="s">
        <v>150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23" t="s">
        <v>186</v>
      </c>
      <c r="DG104" s="30" t="s">
        <v>150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24"/>
      <c r="C105" s="30" t="s">
        <v>187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24"/>
      <c r="DG105" s="30" t="s">
        <v>187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24"/>
      <c r="C106" s="30" t="s">
        <v>188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24"/>
      <c r="DG106" s="30" t="s">
        <v>188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25"/>
      <c r="C107" s="30" t="s">
        <v>189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25"/>
      <c r="DG107" s="30" t="s">
        <v>189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23" t="s">
        <v>190</v>
      </c>
      <c r="C108" s="30" t="s">
        <v>150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23" t="s">
        <v>190</v>
      </c>
      <c r="DG108" s="30" t="s">
        <v>150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24"/>
      <c r="C109" s="30" t="s">
        <v>187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24"/>
      <c r="DG109" s="30" t="s">
        <v>187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24"/>
      <c r="C110" s="30" t="s">
        <v>188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24"/>
      <c r="DG110" s="30" t="s">
        <v>188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25"/>
      <c r="C111" s="30" t="s">
        <v>189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25"/>
      <c r="DG111" s="30" t="s">
        <v>189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2">
        <v>30600009</v>
      </c>
      <c r="B112" s="123" t="s">
        <v>191</v>
      </c>
      <c r="C112" s="30" t="s">
        <v>192</v>
      </c>
      <c r="D112" s="5"/>
      <c r="E112" s="22">
        <v>5.05</v>
      </c>
      <c r="F112" s="23">
        <f t="shared" si="67"/>
        <v>0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23" t="s">
        <v>191</v>
      </c>
      <c r="DG112" s="30" t="s">
        <v>192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25"/>
      <c r="C113" s="30" t="s">
        <v>165</v>
      </c>
      <c r="D113" s="5"/>
      <c r="E113" s="22">
        <v>5.05</v>
      </c>
      <c r="F113" s="23">
        <f t="shared" si="67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25"/>
      <c r="DG113" s="30" t="s">
        <v>165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23" t="s">
        <v>193</v>
      </c>
      <c r="C114" s="30" t="s">
        <v>170</v>
      </c>
      <c r="D114" s="5">
        <v>186</v>
      </c>
      <c r="E114" s="22">
        <v>5.05</v>
      </c>
      <c r="F114" s="23">
        <f t="shared" si="67"/>
        <v>939.3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939.3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7.5144000000000002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9.3930000000000013E-2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23" t="s">
        <v>193</v>
      </c>
      <c r="DG114" s="30" t="s">
        <v>170</v>
      </c>
      <c r="DH114" s="5">
        <f t="shared" si="78"/>
        <v>372</v>
      </c>
      <c r="DI114" s="22">
        <v>5.05</v>
      </c>
      <c r="DJ114" s="23">
        <f t="shared" si="79"/>
        <v>1878.6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1878.6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15.0288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0.18786000000000003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customHeight="1">
      <c r="A115" s="62">
        <v>30400027</v>
      </c>
      <c r="B115" s="124"/>
      <c r="C115" s="30" t="s">
        <v>135</v>
      </c>
      <c r="D115" s="5">
        <v>169</v>
      </c>
      <c r="E115" s="22">
        <v>5.05</v>
      </c>
      <c r="F115" s="23">
        <f t="shared" si="67"/>
        <v>853.44999999999993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853.44999999999993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6.8276000000000003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8.5345000000000004E-2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14"/>
        <v>0</v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>
        <f t="shared" si="114"/>
        <v>0</v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>
        <f t="shared" si="112"/>
        <v>0</v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24"/>
      <c r="DG115" s="30" t="s">
        <v>135</v>
      </c>
      <c r="DH115" s="5">
        <f t="shared" si="78"/>
        <v>337</v>
      </c>
      <c r="DI115" s="22">
        <v>5.05</v>
      </c>
      <c r="DJ115" s="23">
        <f t="shared" si="79"/>
        <v>1701.85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1701.85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13.614800000000001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0.170185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>
        <f t="shared" si="117"/>
        <v>0</v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>
        <f t="shared" si="117"/>
        <v>0</v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customHeight="1">
      <c r="A116" s="62">
        <v>30400028</v>
      </c>
      <c r="B116" s="125"/>
      <c r="C116" s="30" t="s">
        <v>194</v>
      </c>
      <c r="D116" s="5">
        <v>190</v>
      </c>
      <c r="E116" s="22">
        <v>5.05</v>
      </c>
      <c r="F116" s="23">
        <f t="shared" si="67"/>
        <v>959.5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959.5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7.6760000000000002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9.5950000000000008E-2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14"/>
        <v>0</v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>
        <f t="shared" si="114"/>
        <v>0</v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>
        <f t="shared" si="112"/>
        <v>0</v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25"/>
      <c r="DG116" s="30" t="s">
        <v>194</v>
      </c>
      <c r="DH116" s="5">
        <f t="shared" si="78"/>
        <v>380</v>
      </c>
      <c r="DI116" s="22">
        <v>5.05</v>
      </c>
      <c r="DJ116" s="23">
        <f t="shared" si="79"/>
        <v>1919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1919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15.352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0.19190000000000002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>
        <f t="shared" si="117"/>
        <v>0</v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>
        <f t="shared" si="117"/>
        <v>0</v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>
        <f t="shared" si="113"/>
        <v>0</v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2">
        <v>30400004</v>
      </c>
      <c r="B117" s="123" t="s">
        <v>195</v>
      </c>
      <c r="C117" s="30" t="s">
        <v>170</v>
      </c>
      <c r="D117" s="5"/>
      <c r="E117" s="22">
        <v>5.03</v>
      </c>
      <c r="F117" s="23">
        <f t="shared" si="67"/>
        <v>0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23" t="s">
        <v>195</v>
      </c>
      <c r="DG117" s="30" t="s">
        <v>170</v>
      </c>
      <c r="DH117" s="5">
        <f t="shared" si="78"/>
        <v>180</v>
      </c>
      <c r="DI117" s="22">
        <v>5.03</v>
      </c>
      <c r="DJ117" s="23">
        <f t="shared" si="79"/>
        <v>905.40000000000009</v>
      </c>
      <c r="DK117" s="23">
        <f t="shared" si="80"/>
        <v>2515.1999999999998</v>
      </c>
      <c r="DL117" s="23">
        <f t="shared" si="81"/>
        <v>0</v>
      </c>
      <c r="DM117" s="23">
        <f t="shared" si="82"/>
        <v>0</v>
      </c>
      <c r="DN117" s="23">
        <f t="shared" si="83"/>
        <v>905.40000000000009</v>
      </c>
      <c r="DO117" s="23">
        <f t="shared" si="84"/>
        <v>0</v>
      </c>
      <c r="DP117" s="23">
        <f t="shared" si="85"/>
        <v>0</v>
      </c>
      <c r="DQ117" s="3">
        <v>0.8</v>
      </c>
      <c r="DR117" s="23">
        <f t="shared" si="86"/>
        <v>7.2432000000000016</v>
      </c>
      <c r="DS117" s="23">
        <f t="shared" si="87"/>
        <v>0.8</v>
      </c>
      <c r="DT117" s="23">
        <f t="shared" si="88"/>
        <v>0</v>
      </c>
      <c r="DU117" s="2">
        <v>0.1</v>
      </c>
      <c r="DV117" s="6">
        <f t="shared" si="89"/>
        <v>9.0540000000000023E-2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>
        <f t="shared" si="117"/>
        <v>0</v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24"/>
      <c r="C118" s="30" t="s">
        <v>148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24"/>
      <c r="DG118" s="30" t="s">
        <v>148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25"/>
      <c r="C119" s="30" t="s">
        <v>194</v>
      </c>
      <c r="D119" s="5"/>
      <c r="E119" s="22">
        <v>5.03</v>
      </c>
      <c r="F119" s="23">
        <f t="shared" si="67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25"/>
      <c r="DG119" s="30" t="s">
        <v>194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23" t="s">
        <v>196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23" t="s">
        <v>196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24"/>
      <c r="C121" s="30" t="s">
        <v>197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24"/>
      <c r="DG121" s="30" t="s">
        <v>197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25"/>
      <c r="C122" s="30" t="s">
        <v>126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25"/>
      <c r="DG122" s="30" t="s">
        <v>126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23" t="s">
        <v>198</v>
      </c>
      <c r="C123" s="30" t="s">
        <v>154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23" t="s">
        <v>198</v>
      </c>
      <c r="DG123" s="30" t="s">
        <v>154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24"/>
      <c r="C124" s="30" t="s">
        <v>127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24"/>
      <c r="DG124" s="30" t="s">
        <v>127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24"/>
      <c r="C125" s="30" t="s">
        <v>170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24"/>
      <c r="DG125" s="30" t="s">
        <v>170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25"/>
      <c r="C126" s="30" t="s">
        <v>199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25"/>
      <c r="DG126" s="30" t="s">
        <v>199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23" t="s">
        <v>200</v>
      </c>
      <c r="C127" s="30" t="s">
        <v>201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23" t="s">
        <v>200</v>
      </c>
      <c r="DG127" s="30" t="s">
        <v>201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24"/>
      <c r="C128" s="30" t="s">
        <v>202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24"/>
      <c r="DG128" s="30" t="s">
        <v>202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24"/>
      <c r="C129" s="30" t="s">
        <v>136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24"/>
      <c r="DG129" s="30" t="s">
        <v>136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25"/>
      <c r="C130" s="30" t="s">
        <v>199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25"/>
      <c r="DG130" s="30" t="s">
        <v>199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23" t="s">
        <v>203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23" t="s">
        <v>203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24"/>
      <c r="C132" s="30" t="s">
        <v>197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24"/>
      <c r="DG132" s="30" t="s">
        <v>197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25"/>
      <c r="C133" s="30" t="s">
        <v>126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25"/>
      <c r="DG133" s="30" t="s">
        <v>126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23" t="s">
        <v>204</v>
      </c>
      <c r="C134" s="30" t="s">
        <v>148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23" t="s">
        <v>204</v>
      </c>
      <c r="DG134" s="30" t="s">
        <v>148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25"/>
      <c r="C135" s="30" t="s">
        <v>127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25"/>
      <c r="DG135" s="30" t="s">
        <v>127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23" t="s">
        <v>205</v>
      </c>
      <c r="C136" s="30" t="s">
        <v>126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23" t="s">
        <v>205</v>
      </c>
      <c r="DG136" s="30" t="s">
        <v>126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24"/>
      <c r="C137" s="30" t="s">
        <v>206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24"/>
      <c r="DG137" s="30" t="s">
        <v>206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24"/>
      <c r="C138" s="30" t="s">
        <v>148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24"/>
      <c r="DG138" s="30" t="s">
        <v>148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25"/>
      <c r="C139" s="30" t="s">
        <v>207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25"/>
      <c r="DG139" s="30" t="s">
        <v>207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208</v>
      </c>
      <c r="C140" s="31" t="s">
        <v>209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208</v>
      </c>
      <c r="DG140" s="31" t="s">
        <v>209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210</v>
      </c>
      <c r="C141" s="31" t="s">
        <v>211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210</v>
      </c>
      <c r="DG141" s="31" t="s">
        <v>211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212</v>
      </c>
      <c r="C142" s="31" t="s">
        <v>213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212</v>
      </c>
      <c r="DG142" s="31" t="s">
        <v>213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214</v>
      </c>
      <c r="C143" s="31" t="s">
        <v>215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214</v>
      </c>
      <c r="DG143" s="31" t="s">
        <v>215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216</v>
      </c>
      <c r="C144" s="31" t="s">
        <v>217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216</v>
      </c>
      <c r="DG144" s="31" t="s">
        <v>217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218</v>
      </c>
      <c r="C145" s="31" t="s">
        <v>217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218</v>
      </c>
      <c r="DG145" s="31" t="s">
        <v>217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219</v>
      </c>
      <c r="C146" s="31" t="s">
        <v>217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219</v>
      </c>
      <c r="DG146" s="31" t="s">
        <v>217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220</v>
      </c>
      <c r="C147" s="31" t="s">
        <v>221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220</v>
      </c>
      <c r="DG147" s="31" t="s">
        <v>221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222</v>
      </c>
      <c r="C148" s="31" t="s">
        <v>223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222</v>
      </c>
      <c r="DG148" s="31" t="s">
        <v>223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224</v>
      </c>
      <c r="C149" s="31" t="s">
        <v>223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224</v>
      </c>
      <c r="DG149" s="31" t="s">
        <v>223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79" t="s">
        <v>225</v>
      </c>
      <c r="C150" s="30" t="s">
        <v>226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79" t="s">
        <v>225</v>
      </c>
      <c r="DG150" s="30" t="s">
        <v>226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79" t="s">
        <v>227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79" t="s">
        <v>227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1844</v>
      </c>
      <c r="E152" s="44"/>
      <c r="F152" s="45">
        <f>SUM(F4:F151)</f>
        <v>9292.24</v>
      </c>
      <c r="G152" s="45">
        <f t="shared" ref="G152:J152" si="158">SUM(G4:G151)</f>
        <v>20357.12</v>
      </c>
      <c r="H152" s="45">
        <f t="shared" si="158"/>
        <v>0</v>
      </c>
      <c r="I152" s="45">
        <f t="shared" si="158"/>
        <v>0</v>
      </c>
      <c r="J152" s="45">
        <f t="shared" si="158"/>
        <v>9292.24</v>
      </c>
      <c r="K152" s="45">
        <f>IF(ISERROR(H152/J152*100),"0",(H152/J152*100))</f>
        <v>0</v>
      </c>
      <c r="L152" s="45">
        <f>IF(ISERROR(I152/G152*100),"0",(I152/G152*100))</f>
        <v>0</v>
      </c>
      <c r="M152" s="46">
        <f>IF(ISERROR(N152/J152*100),"",(N152/J152*100))</f>
        <v>0.48674366998699997</v>
      </c>
      <c r="N152" s="45">
        <f>SUM(N4:N151)</f>
        <v>45.229390000000009</v>
      </c>
      <c r="O152" s="45">
        <f>IF(ISERROR(M152-K152-L152),"0",(M152-K152-L152))</f>
        <v>0.48674366998699997</v>
      </c>
      <c r="P152" s="45">
        <f>(S152+T152+U152+V152+W152+X152+Y152+Z152+AA152)/J152*1000</f>
        <v>0</v>
      </c>
      <c r="Q152" s="47">
        <f>IF(ISERROR(R152/J152*1000),"",(R152/J152*1000))</f>
        <v>0.10194872280526547</v>
      </c>
      <c r="R152" s="45">
        <f>SUM(R4:R151)</f>
        <v>0.94733200000000006</v>
      </c>
      <c r="S152" s="45">
        <f t="shared" ref="S152:BO152" si="159">SUM(S4:S151)</f>
        <v>0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0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0</v>
      </c>
      <c r="AC152" s="45">
        <f t="shared" si="159"/>
        <v>0</v>
      </c>
      <c r="AD152" s="45">
        <f t="shared" si="159"/>
        <v>0</v>
      </c>
      <c r="AE152" s="45">
        <f t="shared" si="159"/>
        <v>0</v>
      </c>
      <c r="AF152" s="45">
        <f t="shared" si="159"/>
        <v>0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0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0</v>
      </c>
      <c r="BQ152" s="48">
        <f t="shared" ref="BQ152:CO152" si="160">IF(ISERROR(AC152/$J$152*100),"",(AC152/$J$152*100))</f>
        <v>0</v>
      </c>
      <c r="BR152" s="48">
        <f t="shared" si="160"/>
        <v>0</v>
      </c>
      <c r="BS152" s="48">
        <f t="shared" si="160"/>
        <v>0</v>
      </c>
      <c r="BT152" s="48">
        <f t="shared" si="160"/>
        <v>0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0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0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8768</v>
      </c>
      <c r="DI152" s="41"/>
      <c r="DJ152" s="41">
        <f>SUM(DJ4:DJ151)</f>
        <v>44160.15</v>
      </c>
      <c r="DK152" s="41">
        <f>SUM(DK4:DK151)</f>
        <v>51397.456285714281</v>
      </c>
      <c r="DL152" s="41">
        <f t="shared" ref="DL152:DN152" si="175">SUM(DL4:DL151)</f>
        <v>112.8</v>
      </c>
      <c r="DM152" s="41">
        <f t="shared" si="175"/>
        <v>0</v>
      </c>
      <c r="DN152" s="41">
        <f t="shared" si="175"/>
        <v>44272.95</v>
      </c>
      <c r="DO152" s="41">
        <f>IF(ISERROR(DL152/DN152*100),"",(DL152/DN152*100))</f>
        <v>0.25478311248742175</v>
      </c>
      <c r="DP152" s="41">
        <f>IF(ISERROR(DM152/DK152*100),"",(DM152/DK152*100))</f>
        <v>0</v>
      </c>
      <c r="DQ152" s="42">
        <f>IF(ISERROR(DR152/DN152*100),"",(DR152/DN152*100))</f>
        <v>0.50376780856030601</v>
      </c>
      <c r="DR152" s="41">
        <f>SUM(DR4:DR151)</f>
        <v>223.03287</v>
      </c>
      <c r="DS152" s="41">
        <f>IF(ISERROR(DQ152-DO152-DP152),"",(DQ152-DO152-DP152))</f>
        <v>0.24898469607288426</v>
      </c>
      <c r="DT152" s="41">
        <f t="shared" si="144"/>
        <v>0</v>
      </c>
      <c r="DU152" s="43">
        <f>IF(ISERROR(DV152/DN152*1000),"",(DV152/DN152*1000))</f>
        <v>0.27953450131513713</v>
      </c>
      <c r="DV152" s="41">
        <f>SUM(DV4:DV151)</f>
        <v>12.375817000000001</v>
      </c>
      <c r="DW152" s="41">
        <f>SUM(DW4:DW151)</f>
        <v>0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0</v>
      </c>
      <c r="EA152" s="41">
        <f t="shared" si="176"/>
        <v>0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13</v>
      </c>
      <c r="EG152" s="41">
        <f t="shared" si="176"/>
        <v>61.8</v>
      </c>
      <c r="EH152" s="41">
        <f t="shared" si="176"/>
        <v>9</v>
      </c>
      <c r="EI152" s="41">
        <f t="shared" si="176"/>
        <v>0</v>
      </c>
      <c r="EJ152" s="41">
        <f t="shared" si="176"/>
        <v>29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0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0</v>
      </c>
      <c r="FH152" s="41">
        <f t="shared" si="176"/>
        <v>0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2.9363301971068113E-2</v>
      </c>
      <c r="FU152" s="46">
        <f t="shared" si="153"/>
        <v>24255.924734042554</v>
      </c>
      <c r="FV152" s="46" t="str">
        <f t="shared" si="153"/>
        <v/>
      </c>
      <c r="FW152" s="46">
        <f t="shared" si="153"/>
        <v>0</v>
      </c>
      <c r="FX152" s="46">
        <f t="shared" si="150"/>
        <v>13.002567738109633</v>
      </c>
      <c r="FY152" s="46">
        <f t="shared" si="150"/>
        <v>0</v>
      </c>
      <c r="FZ152" s="46" t="str">
        <f t="shared" si="150"/>
        <v/>
      </c>
      <c r="GA152" s="46">
        <f t="shared" si="150"/>
        <v>0</v>
      </c>
      <c r="GB152" s="46">
        <f t="shared" si="150"/>
        <v>0</v>
      </c>
      <c r="GC152" s="46" t="str">
        <f t="shared" si="150"/>
        <v/>
      </c>
      <c r="GD152" s="46" t="str">
        <f t="shared" si="150"/>
        <v/>
      </c>
      <c r="GE152" s="46" t="str">
        <f t="shared" si="150"/>
        <v/>
      </c>
      <c r="GF152" s="46" t="str">
        <f t="shared" si="150"/>
        <v/>
      </c>
      <c r="GG152" s="46" t="str">
        <f t="shared" si="150"/>
        <v/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>
        <f t="shared" si="154"/>
        <v>0</v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 t="str">
        <f t="shared" si="156"/>
        <v/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3" t="s">
        <v>228</v>
      </c>
      <c r="B156" s="103"/>
      <c r="C156" s="103"/>
      <c r="D156" s="103"/>
      <c r="BN156" t="s">
        <v>229</v>
      </c>
      <c r="DW156" s="35" t="s">
        <v>12</v>
      </c>
      <c r="DX156" s="74">
        <f>+DW152</f>
        <v>0</v>
      </c>
      <c r="DY156" s="57" t="e">
        <f>+DX156/DW153</f>
        <v>#DIV/0!</v>
      </c>
    </row>
    <row r="157" spans="1:215" s="34" customFormat="1" ht="26.25" customHeight="1">
      <c r="A157" s="104" t="s">
        <v>230</v>
      </c>
      <c r="B157" s="106" t="s">
        <v>0</v>
      </c>
      <c r="C157" s="108" t="s">
        <v>1</v>
      </c>
      <c r="D157" s="110" t="s">
        <v>2</v>
      </c>
      <c r="E157" s="112" t="s">
        <v>3</v>
      </c>
      <c r="F157" s="114" t="s">
        <v>231</v>
      </c>
      <c r="G157" s="114" t="s">
        <v>232</v>
      </c>
      <c r="H157" s="116" t="s">
        <v>233</v>
      </c>
      <c r="I157" s="116" t="s">
        <v>234</v>
      </c>
      <c r="J157" s="116" t="s">
        <v>4</v>
      </c>
      <c r="K157" s="133" t="s">
        <v>235</v>
      </c>
      <c r="L157" s="121" t="s">
        <v>236</v>
      </c>
      <c r="M157" s="135" t="s">
        <v>5</v>
      </c>
      <c r="N157" s="137" t="s">
        <v>6</v>
      </c>
      <c r="O157" s="114" t="s">
        <v>7</v>
      </c>
      <c r="P157" s="121" t="s">
        <v>10</v>
      </c>
      <c r="Q157" s="126" t="s">
        <v>9</v>
      </c>
      <c r="R157" s="128" t="s">
        <v>8</v>
      </c>
      <c r="S157" s="130" t="s">
        <v>11</v>
      </c>
      <c r="T157" s="131"/>
      <c r="U157" s="131"/>
      <c r="V157" s="131"/>
      <c r="W157" s="131"/>
      <c r="X157" s="131"/>
      <c r="Y157" s="131"/>
      <c r="Z157" s="131"/>
      <c r="AA157" s="132"/>
      <c r="AB157" s="118" t="s">
        <v>237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238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20" t="s">
        <v>239</v>
      </c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 t="s">
        <v>240</v>
      </c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W157" s="35" t="s">
        <v>13</v>
      </c>
      <c r="DX157" s="74">
        <f>+DX152</f>
        <v>0</v>
      </c>
      <c r="DY157" s="57" t="e">
        <f>+DX157/DW153</f>
        <v>#DIV/0!</v>
      </c>
    </row>
    <row r="158" spans="1:215" s="34" customFormat="1" ht="36" customHeight="1">
      <c r="A158" s="105"/>
      <c r="B158" s="107"/>
      <c r="C158" s="109"/>
      <c r="D158" s="111"/>
      <c r="E158" s="113"/>
      <c r="F158" s="115"/>
      <c r="G158" s="115"/>
      <c r="H158" s="117"/>
      <c r="I158" s="117"/>
      <c r="J158" s="117"/>
      <c r="K158" s="134"/>
      <c r="L158" s="122"/>
      <c r="M158" s="136"/>
      <c r="N158" s="138"/>
      <c r="O158" s="115"/>
      <c r="P158" s="122"/>
      <c r="Q158" s="127"/>
      <c r="R158" s="129"/>
      <c r="S158" s="35" t="s">
        <v>12</v>
      </c>
      <c r="T158" s="35" t="s">
        <v>13</v>
      </c>
      <c r="U158" s="35" t="s">
        <v>241</v>
      </c>
      <c r="V158" s="35" t="s">
        <v>242</v>
      </c>
      <c r="W158" s="35" t="s">
        <v>243</v>
      </c>
      <c r="X158" s="35" t="s">
        <v>244</v>
      </c>
      <c r="Y158" s="35" t="s">
        <v>245</v>
      </c>
      <c r="Z158" s="35" t="s">
        <v>246</v>
      </c>
      <c r="AA158" s="35" t="s">
        <v>247</v>
      </c>
      <c r="AB158" s="36" t="s">
        <v>248</v>
      </c>
      <c r="AC158" s="25" t="s">
        <v>249</v>
      </c>
      <c r="AD158" s="25" t="s">
        <v>250</v>
      </c>
      <c r="AE158" s="25" t="s">
        <v>251</v>
      </c>
      <c r="AF158" s="36" t="s">
        <v>252</v>
      </c>
      <c r="AG158" s="25" t="s">
        <v>253</v>
      </c>
      <c r="AH158" s="25" t="s">
        <v>254</v>
      </c>
      <c r="AI158" s="36" t="s">
        <v>255</v>
      </c>
      <c r="AJ158" s="36" t="s">
        <v>256</v>
      </c>
      <c r="AK158" s="36" t="s">
        <v>257</v>
      </c>
      <c r="AL158" s="26" t="s">
        <v>258</v>
      </c>
      <c r="AM158" s="25" t="s">
        <v>259</v>
      </c>
      <c r="AN158" s="25" t="s">
        <v>260</v>
      </c>
      <c r="AO158" s="25" t="s">
        <v>261</v>
      </c>
      <c r="AP158" s="36" t="s">
        <v>262</v>
      </c>
      <c r="AQ158" s="37" t="s">
        <v>263</v>
      </c>
      <c r="AR158" s="36" t="s">
        <v>264</v>
      </c>
      <c r="AS158" s="36" t="s">
        <v>265</v>
      </c>
      <c r="AT158" s="36" t="s">
        <v>266</v>
      </c>
      <c r="AU158" s="36" t="s">
        <v>267</v>
      </c>
      <c r="AV158" s="25" t="s">
        <v>268</v>
      </c>
      <c r="AW158" s="25" t="s">
        <v>269</v>
      </c>
      <c r="AX158" s="25" t="s">
        <v>270</v>
      </c>
      <c r="AY158" s="25" t="s">
        <v>271</v>
      </c>
      <c r="AZ158" s="25" t="s">
        <v>272</v>
      </c>
      <c r="BA158" s="25" t="s">
        <v>273</v>
      </c>
      <c r="BB158" s="27" t="s">
        <v>249</v>
      </c>
      <c r="BC158" s="38" t="s">
        <v>250</v>
      </c>
      <c r="BD158" s="38" t="s">
        <v>251</v>
      </c>
      <c r="BE158" s="38" t="s">
        <v>274</v>
      </c>
      <c r="BF158" s="38" t="s">
        <v>260</v>
      </c>
      <c r="BG158" s="38" t="s">
        <v>252</v>
      </c>
      <c r="BH158" s="38" t="s">
        <v>254</v>
      </c>
      <c r="BI158" s="38" t="s">
        <v>275</v>
      </c>
      <c r="BJ158" s="38" t="s">
        <v>256</v>
      </c>
      <c r="BK158" s="38" t="s">
        <v>276</v>
      </c>
      <c r="BL158" s="38" t="s">
        <v>277</v>
      </c>
      <c r="BM158" s="38" t="s">
        <v>253</v>
      </c>
      <c r="BN158" s="38" t="s">
        <v>278</v>
      </c>
      <c r="BO158" s="38" t="s">
        <v>265</v>
      </c>
      <c r="BP158" s="36" t="s">
        <v>248</v>
      </c>
      <c r="BQ158" s="25" t="s">
        <v>249</v>
      </c>
      <c r="BR158" s="25" t="s">
        <v>250</v>
      </c>
      <c r="BS158" s="25" t="s">
        <v>251</v>
      </c>
      <c r="BT158" s="36" t="s">
        <v>252</v>
      </c>
      <c r="BU158" s="25" t="s">
        <v>253</v>
      </c>
      <c r="BV158" s="25" t="s">
        <v>254</v>
      </c>
      <c r="BW158" s="36" t="s">
        <v>255</v>
      </c>
      <c r="BX158" s="36" t="s">
        <v>256</v>
      </c>
      <c r="BY158" s="36" t="s">
        <v>257</v>
      </c>
      <c r="BZ158" s="26" t="s">
        <v>258</v>
      </c>
      <c r="CA158" s="25" t="s">
        <v>259</v>
      </c>
      <c r="CB158" s="25" t="s">
        <v>260</v>
      </c>
      <c r="CC158" s="25" t="s">
        <v>261</v>
      </c>
      <c r="CD158" s="36" t="s">
        <v>262</v>
      </c>
      <c r="CE158" s="37" t="s">
        <v>263</v>
      </c>
      <c r="CF158" s="36" t="s">
        <v>264</v>
      </c>
      <c r="CG158" s="36" t="s">
        <v>265</v>
      </c>
      <c r="CH158" s="36" t="s">
        <v>266</v>
      </c>
      <c r="CI158" s="36" t="s">
        <v>267</v>
      </c>
      <c r="CJ158" s="25" t="s">
        <v>268</v>
      </c>
      <c r="CK158" s="25" t="s">
        <v>269</v>
      </c>
      <c r="CL158" s="25" t="s">
        <v>270</v>
      </c>
      <c r="CM158" s="25" t="s">
        <v>271</v>
      </c>
      <c r="CN158" s="25" t="s">
        <v>272</v>
      </c>
      <c r="CO158" s="25" t="s">
        <v>273</v>
      </c>
      <c r="CP158" s="27" t="s">
        <v>249</v>
      </c>
      <c r="CQ158" s="38" t="s">
        <v>250</v>
      </c>
      <c r="CR158" s="38" t="s">
        <v>251</v>
      </c>
      <c r="CS158" s="38" t="s">
        <v>274</v>
      </c>
      <c r="CT158" s="38" t="s">
        <v>260</v>
      </c>
      <c r="CU158" s="38" t="s">
        <v>252</v>
      </c>
      <c r="CV158" s="38" t="s">
        <v>254</v>
      </c>
      <c r="CW158" s="38" t="s">
        <v>275</v>
      </c>
      <c r="CX158" s="38" t="s">
        <v>256</v>
      </c>
      <c r="CY158" s="38" t="s">
        <v>276</v>
      </c>
      <c r="CZ158" s="38" t="s">
        <v>277</v>
      </c>
      <c r="DA158" s="38" t="s">
        <v>253</v>
      </c>
      <c r="DB158" s="38" t="s">
        <v>278</v>
      </c>
      <c r="DC158" s="38" t="s">
        <v>265</v>
      </c>
      <c r="DW158" s="35" t="s">
        <v>46</v>
      </c>
      <c r="DX158" s="74">
        <f>+EA152</f>
        <v>0</v>
      </c>
      <c r="DY158" s="57" t="e">
        <f>+DX158/DW153</f>
        <v>#DIV/0!</v>
      </c>
      <c r="EH158" s="58"/>
    </row>
    <row r="159" spans="1:215" s="34" customFormat="1" ht="15.75" hidden="1" customHeight="1">
      <c r="A159" s="62">
        <v>30501005</v>
      </c>
      <c r="B159" s="106" t="s">
        <v>279</v>
      </c>
      <c r="C159" s="82" t="s">
        <v>206</v>
      </c>
      <c r="D159" s="83"/>
      <c r="E159" s="63">
        <v>5.03</v>
      </c>
      <c r="F159" s="23">
        <f t="shared" ref="F159:F222" si="177">E159*D159</f>
        <v>0</v>
      </c>
      <c r="G159" s="81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47</v>
      </c>
      <c r="DX159" s="74">
        <f>+DW153-DX156-DX157-DX158</f>
        <v>0</v>
      </c>
      <c r="DY159" s="57" t="e">
        <f>+DX159/DW153</f>
        <v>#DIV/0!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7"/>
      <c r="C160" s="82" t="s">
        <v>138</v>
      </c>
      <c r="D160" s="83"/>
      <c r="E160" s="63">
        <v>5.03</v>
      </c>
      <c r="F160" s="23">
        <f t="shared" si="177"/>
        <v>0</v>
      </c>
      <c r="G160" s="81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0</v>
      </c>
      <c r="DY160" s="57" t="e">
        <f>+DX160/DW153</f>
        <v>#DIV/0!</v>
      </c>
      <c r="DZ160" s="1"/>
      <c r="EA160" s="1"/>
      <c r="EB160" s="1"/>
      <c r="EC160" s="1"/>
      <c r="ED160" s="1"/>
      <c r="EE160" s="1"/>
      <c r="EF160" s="75" t="s">
        <v>280</v>
      </c>
      <c r="EG160" s="75" t="s">
        <v>281</v>
      </c>
      <c r="EH160" s="75" t="s">
        <v>282</v>
      </c>
      <c r="EI160" s="75" t="s">
        <v>283</v>
      </c>
      <c r="EJ160" s="75" t="s">
        <v>284</v>
      </c>
      <c r="EK160" s="75" t="s">
        <v>285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23" t="s">
        <v>286</v>
      </c>
      <c r="C161" s="28" t="s">
        <v>118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48</v>
      </c>
      <c r="EH161" s="75" t="s">
        <v>287</v>
      </c>
      <c r="EI161" s="23">
        <f>+DN152</f>
        <v>44272.95</v>
      </c>
      <c r="EJ161" s="23">
        <f>+EG152</f>
        <v>61.8</v>
      </c>
      <c r="EK161" s="61">
        <f>+EJ161/EI161</f>
        <v>1.3958862013938535E-3</v>
      </c>
    </row>
    <row r="162" spans="1:141" s="1" customFormat="1" ht="14.25" hidden="1" customHeight="1">
      <c r="A162" s="62">
        <v>30100014</v>
      </c>
      <c r="B162" s="124"/>
      <c r="C162" s="28" t="s">
        <v>120</v>
      </c>
      <c r="D162" s="5"/>
      <c r="E162" s="22">
        <v>5.03</v>
      </c>
      <c r="F162" s="23">
        <f t="shared" si="177"/>
        <v>0</v>
      </c>
      <c r="G162" s="23"/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49</v>
      </c>
      <c r="EH162" s="75" t="s">
        <v>288</v>
      </c>
      <c r="EI162" s="23">
        <f>+DN25+DN41+DN42+DN47+DN52+DN56+DN57+DN58</f>
        <v>2159.14</v>
      </c>
      <c r="EJ162" s="23">
        <f>+EJ152</f>
        <v>29</v>
      </c>
      <c r="EK162" s="61">
        <f>+EJ162/EI162</f>
        <v>1.3431273562622156E-2</v>
      </c>
    </row>
    <row r="163" spans="1:141" s="1" customFormat="1" ht="14.25" hidden="1" customHeight="1">
      <c r="A163" s="62">
        <v>30100010</v>
      </c>
      <c r="B163" s="124"/>
      <c r="C163" s="28" t="s">
        <v>121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50</v>
      </c>
      <c r="EH163" s="75" t="s">
        <v>289</v>
      </c>
      <c r="EI163" s="23">
        <f>+DN26+DN27+DN46+DN47+DN48+DN49</f>
        <v>1841.6</v>
      </c>
      <c r="EJ163" s="23">
        <f>+EN152+EO152</f>
        <v>0</v>
      </c>
      <c r="EK163" s="61">
        <f t="shared" ref="EK163:EK167" si="192">+EJ163/EI163</f>
        <v>0</v>
      </c>
    </row>
    <row r="164" spans="1:141" s="1" customFormat="1" ht="14.25" hidden="1" customHeight="1">
      <c r="A164" s="62">
        <v>30100013</v>
      </c>
      <c r="B164" s="124"/>
      <c r="C164" s="28" t="s">
        <v>122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51</v>
      </c>
      <c r="EH164" s="75" t="s">
        <v>290</v>
      </c>
      <c r="EI164" s="23">
        <f>+DN52+DN54+DN55+DN56+DN57+DN58</f>
        <v>2159.14</v>
      </c>
      <c r="EJ164" s="23">
        <f>+EQ152</f>
        <v>0</v>
      </c>
      <c r="EK164" s="61">
        <f t="shared" si="192"/>
        <v>0</v>
      </c>
    </row>
    <row r="165" spans="1:141" s="1" customFormat="1" ht="14.25" hidden="1" customHeight="1">
      <c r="A165" s="62">
        <v>30100011</v>
      </c>
      <c r="B165" s="125"/>
      <c r="C165" s="28" t="s">
        <v>123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52</v>
      </c>
      <c r="EH165" s="75" t="s">
        <v>287</v>
      </c>
      <c r="EI165" s="23">
        <f>+DN152</f>
        <v>44272.95</v>
      </c>
      <c r="EJ165" s="23">
        <f>+EF152</f>
        <v>13</v>
      </c>
      <c r="EK165" s="61">
        <f t="shared" si="192"/>
        <v>2.9363301971068112E-4</v>
      </c>
    </row>
    <row r="166" spans="1:141" s="1" customFormat="1" ht="14.25" hidden="1" customHeight="1">
      <c r="A166" s="62">
        <v>30100016</v>
      </c>
      <c r="B166" s="123" t="s">
        <v>124</v>
      </c>
      <c r="C166" s="28" t="s">
        <v>125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291</v>
      </c>
      <c r="EH166" s="75" t="s">
        <v>287</v>
      </c>
      <c r="EI166" s="76">
        <f>+DN152</f>
        <v>44272.95</v>
      </c>
      <c r="EJ166" s="76">
        <f>+DL152-EJ161-EJ162-EJ163-EJ164-EJ165</f>
        <v>9</v>
      </c>
      <c r="EK166" s="61">
        <f>+EJ166/EI166</f>
        <v>2.032843982612408E-4</v>
      </c>
    </row>
    <row r="167" spans="1:141" s="1" customFormat="1" ht="14.25" hidden="1" customHeight="1">
      <c r="A167" s="62">
        <v>30100017</v>
      </c>
      <c r="B167" s="124"/>
      <c r="C167" s="28" t="s">
        <v>126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01" t="s">
        <v>292</v>
      </c>
      <c r="EH167" s="102"/>
      <c r="EI167" s="76">
        <f>+DN152</f>
        <v>44272.95</v>
      </c>
      <c r="EJ167" s="76">
        <f>+DL152</f>
        <v>112.8</v>
      </c>
      <c r="EK167" s="61">
        <f t="shared" si="192"/>
        <v>2.5478311248742177E-3</v>
      </c>
    </row>
    <row r="168" spans="1:141" s="1" customFormat="1" ht="14.25" hidden="1" customHeight="1">
      <c r="A168" s="62">
        <v>30100015</v>
      </c>
      <c r="B168" s="125"/>
      <c r="C168" s="28" t="s">
        <v>127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customHeight="1">
      <c r="A169" s="62">
        <v>30100031</v>
      </c>
      <c r="B169" s="139" t="s">
        <v>128</v>
      </c>
      <c r="C169" s="28" t="s">
        <v>123</v>
      </c>
      <c r="D169" s="5">
        <v>1035</v>
      </c>
      <c r="E169" s="22">
        <v>5.03</v>
      </c>
      <c r="F169" s="23">
        <f t="shared" si="177"/>
        <v>5206.05</v>
      </c>
      <c r="G169" s="23">
        <f>+'[3]31'!$L$245</f>
        <v>6219.52</v>
      </c>
      <c r="H169" s="23">
        <f t="shared" si="188"/>
        <v>8</v>
      </c>
      <c r="I169" s="23">
        <f t="shared" si="189"/>
        <v>0</v>
      </c>
      <c r="J169" s="23">
        <f t="shared" si="180"/>
        <v>5214.05</v>
      </c>
      <c r="K169" s="23">
        <f t="shared" si="181"/>
        <v>0.15343159348299307</v>
      </c>
      <c r="L169" s="23">
        <f t="shared" si="182"/>
        <v>0</v>
      </c>
      <c r="M169" s="10">
        <v>0.35</v>
      </c>
      <c r="N169" s="23">
        <f t="shared" si="190"/>
        <v>18.249175000000001</v>
      </c>
      <c r="O169" s="23">
        <f t="shared" si="191"/>
        <v>0.19656840651700691</v>
      </c>
      <c r="P169" s="23">
        <f t="shared" si="183"/>
        <v>0</v>
      </c>
      <c r="Q169" s="7">
        <v>0.3</v>
      </c>
      <c r="R169" s="6">
        <f t="shared" si="184"/>
        <v>1.5642149999999999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>
        <v>8</v>
      </c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>
        <f t="shared" si="185"/>
        <v>0</v>
      </c>
      <c r="BQ169" s="4">
        <f t="shared" si="185"/>
        <v>5214.05</v>
      </c>
      <c r="BR169" s="4" t="str">
        <f t="shared" si="185"/>
        <v/>
      </c>
      <c r="BS169" s="4">
        <f t="shared" si="185"/>
        <v>0</v>
      </c>
      <c r="BT169" s="4">
        <f t="shared" si="185"/>
        <v>0</v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>
        <f t="shared" si="185"/>
        <v>0</v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>
        <f t="shared" si="186"/>
        <v>0</v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39"/>
      <c r="C170" s="28" t="s">
        <v>129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39"/>
      <c r="C171" s="28" t="s">
        <v>130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customHeight="1">
      <c r="A172" s="62">
        <v>30100032</v>
      </c>
      <c r="B172" s="139"/>
      <c r="C172" s="28" t="s">
        <v>131</v>
      </c>
      <c r="D172" s="5">
        <v>63</v>
      </c>
      <c r="E172" s="22">
        <v>5.03</v>
      </c>
      <c r="F172" s="23">
        <f t="shared" si="177"/>
        <v>316.89000000000004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316.89000000000004</v>
      </c>
      <c r="K172" s="23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1.1091150000000001</v>
      </c>
      <c r="O172" s="23">
        <f t="shared" si="191"/>
        <v>0.35</v>
      </c>
      <c r="P172" s="23">
        <f t="shared" si="183"/>
        <v>0</v>
      </c>
      <c r="Q172" s="7">
        <v>0.3</v>
      </c>
      <c r="R172" s="6">
        <f t="shared" si="184"/>
        <v>9.5067000000000013E-2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>
        <f t="shared" si="185"/>
        <v>0</v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>
        <f t="shared" si="185"/>
        <v>0</v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>
        <f t="shared" si="185"/>
        <v>0</v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23" t="s">
        <v>132</v>
      </c>
      <c r="C173" s="28" t="s">
        <v>131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24"/>
      <c r="C174" s="28" t="s">
        <v>133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25"/>
      <c r="C175" s="28" t="s">
        <v>121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2">
        <v>30100019</v>
      </c>
      <c r="B176" s="123" t="s">
        <v>134</v>
      </c>
      <c r="C176" s="28" t="s">
        <v>135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24"/>
      <c r="C177" s="28" t="s">
        <v>136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24"/>
      <c r="C178" s="28" t="s">
        <v>137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customHeight="1">
      <c r="A179" s="62">
        <v>30100018</v>
      </c>
      <c r="B179" s="125"/>
      <c r="C179" s="28" t="s">
        <v>138</v>
      </c>
      <c r="D179" s="5">
        <v>180</v>
      </c>
      <c r="E179" s="22">
        <v>5.03</v>
      </c>
      <c r="F179" s="23">
        <f t="shared" si="177"/>
        <v>905.40000000000009</v>
      </c>
      <c r="G179" s="23">
        <f>+'[2]30'!$L$258</f>
        <v>1101.7142857142858</v>
      </c>
      <c r="H179" s="23">
        <f t="shared" si="188"/>
        <v>0</v>
      </c>
      <c r="I179" s="23">
        <f t="shared" si="189"/>
        <v>0</v>
      </c>
      <c r="J179" s="23">
        <f t="shared" si="180"/>
        <v>905.40000000000009</v>
      </c>
      <c r="K179" s="23">
        <f t="shared" si="181"/>
        <v>0</v>
      </c>
      <c r="L179" s="23">
        <f t="shared" si="182"/>
        <v>0</v>
      </c>
      <c r="M179" s="10">
        <v>0.35</v>
      </c>
      <c r="N179" s="23">
        <f t="shared" si="190"/>
        <v>3.1688999999999998</v>
      </c>
      <c r="O179" s="23">
        <f t="shared" si="191"/>
        <v>0.35</v>
      </c>
      <c r="P179" s="23">
        <f t="shared" si="183"/>
        <v>0</v>
      </c>
      <c r="Q179" s="7">
        <v>0.2</v>
      </c>
      <c r="R179" s="6">
        <f t="shared" si="184"/>
        <v>0.18108000000000005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>
        <f t="shared" si="194"/>
        <v>0</v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>
        <f t="shared" si="194"/>
        <v>0</v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>
        <f t="shared" si="194"/>
        <v>0</v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0" t="s">
        <v>139</v>
      </c>
      <c r="C180" s="28" t="s">
        <v>140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39" t="s">
        <v>141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39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40" t="s">
        <v>142</v>
      </c>
      <c r="C183" s="28" t="s">
        <v>143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41"/>
      <c r="C184" s="28" t="s">
        <v>121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41"/>
      <c r="C185" s="28" t="s">
        <v>133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42"/>
      <c r="C186" s="28" t="s">
        <v>131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23" t="s">
        <v>144</v>
      </c>
      <c r="C187" s="28" t="s">
        <v>122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24"/>
      <c r="C188" s="28" t="s">
        <v>118</v>
      </c>
      <c r="D188" s="5"/>
      <c r="E188" s="22">
        <v>5.03</v>
      </c>
      <c r="F188" s="23">
        <f t="shared" si="177"/>
        <v>0</v>
      </c>
      <c r="G188" s="23"/>
      <c r="H188" s="23">
        <f t="shared" si="188"/>
        <v>0</v>
      </c>
      <c r="I188" s="23">
        <f t="shared" si="189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0"/>
        <v>0</v>
      </c>
      <c r="O188" s="23">
        <f t="shared" si="191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customHeight="1">
      <c r="A189" s="62">
        <v>30100044</v>
      </c>
      <c r="B189" s="124"/>
      <c r="C189" s="28" t="s">
        <v>133</v>
      </c>
      <c r="D189" s="5">
        <v>1094</v>
      </c>
      <c r="E189" s="22">
        <v>5.03</v>
      </c>
      <c r="F189" s="23">
        <f t="shared" si="177"/>
        <v>5502.8200000000006</v>
      </c>
      <c r="G189" s="23">
        <f>+'[2]30'!$L$264</f>
        <v>4967.6899999999996</v>
      </c>
      <c r="H189" s="23">
        <f t="shared" si="188"/>
        <v>5</v>
      </c>
      <c r="I189" s="23">
        <f t="shared" si="189"/>
        <v>0</v>
      </c>
      <c r="J189" s="23">
        <f t="shared" si="180"/>
        <v>5507.8200000000006</v>
      </c>
      <c r="K189" s="23">
        <f t="shared" si="181"/>
        <v>9.0780018228627649E-2</v>
      </c>
      <c r="L189" s="23">
        <f t="shared" si="182"/>
        <v>0</v>
      </c>
      <c r="M189" s="10">
        <v>0.2</v>
      </c>
      <c r="N189" s="23">
        <f t="shared" si="190"/>
        <v>11.015640000000001</v>
      </c>
      <c r="O189" s="23">
        <f t="shared" si="191"/>
        <v>0.10921998177137236</v>
      </c>
      <c r="P189" s="23">
        <f t="shared" si="183"/>
        <v>0</v>
      </c>
      <c r="Q189" s="7">
        <v>0.1</v>
      </c>
      <c r="R189" s="6">
        <f t="shared" si="184"/>
        <v>0.55078199999999999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>
        <v>5</v>
      </c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>
        <f t="shared" si="194"/>
        <v>0</v>
      </c>
      <c r="BQ189" s="4">
        <f t="shared" si="194"/>
        <v>5507.8200000000006</v>
      </c>
      <c r="BR189" s="4" t="str">
        <f t="shared" si="194"/>
        <v/>
      </c>
      <c r="BS189" s="4">
        <f t="shared" si="194"/>
        <v>0</v>
      </c>
      <c r="BT189" s="4">
        <f t="shared" si="194"/>
        <v>0</v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>
        <f t="shared" si="194"/>
        <v>0</v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>
        <f t="shared" si="193"/>
        <v>0</v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25"/>
      <c r="C190" s="28" t="s">
        <v>145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23" t="s">
        <v>146</v>
      </c>
      <c r="C191" s="28" t="s">
        <v>147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24"/>
      <c r="C192" s="28" t="s">
        <v>127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24"/>
      <c r="C193" s="28" t="s">
        <v>148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24"/>
      <c r="C194" s="28" t="s">
        <v>149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25"/>
      <c r="C195" s="28" t="s">
        <v>150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23" t="s">
        <v>151</v>
      </c>
      <c r="C196" s="28" t="s">
        <v>129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25"/>
      <c r="C197" s="28" t="s">
        <v>152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customHeight="1">
      <c r="A198" s="62">
        <v>30100064</v>
      </c>
      <c r="B198" s="78" t="s">
        <v>153</v>
      </c>
      <c r="C198" s="28" t="s">
        <v>154</v>
      </c>
      <c r="D198" s="5">
        <v>496</v>
      </c>
      <c r="E198" s="22">
        <v>5.03</v>
      </c>
      <c r="F198" s="23">
        <f t="shared" si="177"/>
        <v>2494.88</v>
      </c>
      <c r="G198" s="23">
        <f>+'[3]31'!$L$270</f>
        <v>2640.2000000000003</v>
      </c>
      <c r="H198" s="23">
        <f t="shared" si="188"/>
        <v>9.8000000000000007</v>
      </c>
      <c r="I198" s="23">
        <f t="shared" si="189"/>
        <v>0</v>
      </c>
      <c r="J198" s="23">
        <f t="shared" si="180"/>
        <v>2504.6800000000003</v>
      </c>
      <c r="K198" s="23">
        <f t="shared" si="181"/>
        <v>0.3912675471517319</v>
      </c>
      <c r="L198" s="23">
        <f t="shared" si="182"/>
        <v>0</v>
      </c>
      <c r="M198" s="10">
        <v>0.4</v>
      </c>
      <c r="N198" s="23">
        <f t="shared" si="190"/>
        <v>10.018720000000002</v>
      </c>
      <c r="O198" s="23">
        <f t="shared" si="191"/>
        <v>8.7324528482681241E-3</v>
      </c>
      <c r="P198" s="23">
        <f t="shared" si="183"/>
        <v>0</v>
      </c>
      <c r="Q198" s="7">
        <v>0.6</v>
      </c>
      <c r="R198" s="6">
        <f t="shared" si="184"/>
        <v>1.5028080000000001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>
        <v>9.8000000000000007</v>
      </c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>
        <f t="shared" si="197"/>
        <v>0</v>
      </c>
      <c r="BQ198" s="4">
        <f t="shared" si="197"/>
        <v>2504.6800000000003</v>
      </c>
      <c r="BR198" s="4" t="str">
        <f t="shared" si="197"/>
        <v/>
      </c>
      <c r="BS198" s="4">
        <f t="shared" si="197"/>
        <v>0</v>
      </c>
      <c r="BT198" s="4">
        <f t="shared" si="197"/>
        <v>0</v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>
        <f t="shared" si="197"/>
        <v>0</v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>
        <f t="shared" si="196"/>
        <v>0</v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hidden="1" customHeight="1">
      <c r="A199" s="62">
        <v>30100049</v>
      </c>
      <c r="B199" s="123" t="s">
        <v>155</v>
      </c>
      <c r="C199" s="28" t="s">
        <v>156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24"/>
      <c r="C200" s="28" t="s">
        <v>131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23" t="s">
        <v>157</v>
      </c>
      <c r="C201" s="28" t="s">
        <v>131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25"/>
      <c r="C202" s="28" t="s">
        <v>129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customHeight="1">
      <c r="A203" s="62">
        <v>30100001</v>
      </c>
      <c r="B203" s="124" t="s">
        <v>158</v>
      </c>
      <c r="C203" s="28" t="s">
        <v>145</v>
      </c>
      <c r="D203" s="5">
        <v>360</v>
      </c>
      <c r="E203" s="22">
        <v>5.0599999999999996</v>
      </c>
      <c r="F203" s="23">
        <f t="shared" si="177"/>
        <v>1821.6</v>
      </c>
      <c r="G203" s="23">
        <f>+'[3]31'!$L$322</f>
        <v>2352.6370000000002</v>
      </c>
      <c r="H203" s="23">
        <f t="shared" si="188"/>
        <v>20</v>
      </c>
      <c r="I203" s="23">
        <f t="shared" si="189"/>
        <v>0</v>
      </c>
      <c r="J203" s="23">
        <f t="shared" si="180"/>
        <v>1841.6</v>
      </c>
      <c r="K203" s="23">
        <f t="shared" si="181"/>
        <v>1.0860121633362294</v>
      </c>
      <c r="L203" s="23">
        <f t="shared" si="182"/>
        <v>0</v>
      </c>
      <c r="M203" s="10">
        <v>0.7</v>
      </c>
      <c r="N203" s="23">
        <f t="shared" si="190"/>
        <v>12.8912</v>
      </c>
      <c r="O203" s="23">
        <f t="shared" si="191"/>
        <v>-0.38601216333622945</v>
      </c>
      <c r="P203" s="23">
        <f t="shared" si="183"/>
        <v>0</v>
      </c>
      <c r="Q203" s="7">
        <v>0.3</v>
      </c>
      <c r="R203" s="6">
        <f t="shared" si="184"/>
        <v>0.55247999999999986</v>
      </c>
      <c r="S203" s="5"/>
      <c r="T203" s="5"/>
      <c r="U203" s="5"/>
      <c r="V203" s="5"/>
      <c r="W203" s="5"/>
      <c r="X203" s="5"/>
      <c r="Y203" s="5"/>
      <c r="Z203" s="5"/>
      <c r="AA203" s="5"/>
      <c r="AB203" s="4">
        <v>2</v>
      </c>
      <c r="AC203" s="4">
        <v>18</v>
      </c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7"/>
        <v>0.10860121633362295</v>
      </c>
      <c r="BQ203" s="4">
        <f t="shared" si="197"/>
        <v>1657.44</v>
      </c>
      <c r="BR203" s="4" t="str">
        <f t="shared" si="197"/>
        <v/>
      </c>
      <c r="BS203" s="4">
        <f t="shared" si="197"/>
        <v>0</v>
      </c>
      <c r="BT203" s="4">
        <f t="shared" si="197"/>
        <v>0</v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>
        <f t="shared" si="197"/>
        <v>0</v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>
        <f t="shared" si="196"/>
        <v>0</v>
      </c>
      <c r="CI203" s="4">
        <f t="shared" si="196"/>
        <v>0</v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25"/>
      <c r="C204" s="28" t="s">
        <v>159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24" t="s">
        <v>160</v>
      </c>
      <c r="C205" s="28" t="s">
        <v>120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25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2">
        <v>30200006</v>
      </c>
      <c r="B207" s="123" t="s">
        <v>161</v>
      </c>
      <c r="C207" s="28" t="s">
        <v>162</v>
      </c>
      <c r="D207" s="5"/>
      <c r="E207" s="22">
        <v>5.05</v>
      </c>
      <c r="F207" s="23">
        <f t="shared" si="177"/>
        <v>0</v>
      </c>
      <c r="G207" s="23"/>
      <c r="H207" s="23">
        <f t="shared" si="188"/>
        <v>0</v>
      </c>
      <c r="I207" s="23">
        <f t="shared" si="189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0"/>
        <v>0</v>
      </c>
      <c r="O207" s="23">
        <f t="shared" si="191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25"/>
      <c r="C208" s="28" t="s">
        <v>156</v>
      </c>
      <c r="D208" s="5"/>
      <c r="E208" s="22">
        <v>5.05</v>
      </c>
      <c r="F208" s="23">
        <f t="shared" si="177"/>
        <v>0</v>
      </c>
      <c r="G208" s="23"/>
      <c r="H208" s="23">
        <f t="shared" si="188"/>
        <v>0</v>
      </c>
      <c r="I208" s="23">
        <f t="shared" si="189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0"/>
        <v>0</v>
      </c>
      <c r="O208" s="23">
        <f t="shared" si="191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23" t="s">
        <v>163</v>
      </c>
      <c r="C209" s="28" t="s">
        <v>164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25"/>
      <c r="C210" s="28" t="s">
        <v>165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>
      <c r="A211" s="62">
        <v>30200001</v>
      </c>
      <c r="B211" s="80" t="s">
        <v>166</v>
      </c>
      <c r="C211" s="28" t="s">
        <v>162</v>
      </c>
      <c r="D211" s="5">
        <v>419</v>
      </c>
      <c r="E211" s="22">
        <v>5.0599999999999996</v>
      </c>
      <c r="F211" s="23">
        <f t="shared" si="177"/>
        <v>2120.14</v>
      </c>
      <c r="G211" s="23">
        <f>+'[3]31'!$L$350</f>
        <v>2715.375</v>
      </c>
      <c r="H211" s="23">
        <f t="shared" si="188"/>
        <v>39</v>
      </c>
      <c r="I211" s="23">
        <f t="shared" si="189"/>
        <v>0</v>
      </c>
      <c r="J211" s="23">
        <f t="shared" si="180"/>
        <v>2159.14</v>
      </c>
      <c r="K211" s="23">
        <f t="shared" si="181"/>
        <v>1.8062747204905658</v>
      </c>
      <c r="L211" s="23">
        <f t="shared" si="182"/>
        <v>0</v>
      </c>
      <c r="M211" s="10">
        <v>1</v>
      </c>
      <c r="N211" s="23">
        <f t="shared" si="190"/>
        <v>21.5914</v>
      </c>
      <c r="O211" s="23">
        <f t="shared" si="191"/>
        <v>-0.80627472049056581</v>
      </c>
      <c r="P211" s="23">
        <f t="shared" si="183"/>
        <v>0</v>
      </c>
      <c r="Q211" s="7">
        <v>1</v>
      </c>
      <c r="R211" s="6">
        <f t="shared" si="184"/>
        <v>2.1591399999999998</v>
      </c>
      <c r="S211" s="5"/>
      <c r="T211" s="5"/>
      <c r="U211" s="5"/>
      <c r="V211" s="5"/>
      <c r="W211" s="5"/>
      <c r="X211" s="5"/>
      <c r="Y211" s="5"/>
      <c r="Z211" s="5"/>
      <c r="AA211" s="5"/>
      <c r="AB211" s="4">
        <v>4</v>
      </c>
      <c r="AC211" s="4">
        <v>9</v>
      </c>
      <c r="AD211" s="4"/>
      <c r="AE211" s="4"/>
      <c r="AF211" s="4">
        <v>26</v>
      </c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202"/>
        <v>0.18525894569134008</v>
      </c>
      <c r="BQ211" s="4">
        <f t="shared" si="202"/>
        <v>498.26307692307694</v>
      </c>
      <c r="BR211" s="4" t="str">
        <f t="shared" si="202"/>
        <v/>
      </c>
      <c r="BS211" s="4">
        <f t="shared" si="200"/>
        <v>0</v>
      </c>
      <c r="BT211" s="4">
        <f t="shared" si="200"/>
        <v>120.41831469937105</v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>
        <f t="shared" si="200"/>
        <v>0</v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>
        <f t="shared" si="200"/>
        <v>0</v>
      </c>
      <c r="CI211" s="4">
        <f t="shared" si="201"/>
        <v>0</v>
      </c>
      <c r="CJ211" s="4" t="str">
        <f t="shared" si="201"/>
        <v/>
      </c>
      <c r="CK211" s="4" t="str">
        <f t="shared" si="201"/>
        <v/>
      </c>
      <c r="CL211" s="4">
        <f t="shared" si="201"/>
        <v>0</v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23" t="s">
        <v>167</v>
      </c>
      <c r="C212" s="28" t="s">
        <v>156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25"/>
      <c r="C213" s="28" t="s">
        <v>162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>
      <c r="A214" s="62">
        <v>30100009</v>
      </c>
      <c r="B214" s="123" t="s">
        <v>168</v>
      </c>
      <c r="C214" s="28" t="s">
        <v>156</v>
      </c>
      <c r="D214" s="5">
        <v>700</v>
      </c>
      <c r="E214" s="22">
        <v>5</v>
      </c>
      <c r="F214" s="23">
        <f t="shared" si="177"/>
        <v>3500</v>
      </c>
      <c r="G214" s="23">
        <f>+'[3]31'!$L$384</f>
        <v>3764.78</v>
      </c>
      <c r="H214" s="23">
        <f t="shared" si="188"/>
        <v>22</v>
      </c>
      <c r="I214" s="23">
        <f t="shared" si="189"/>
        <v>0</v>
      </c>
      <c r="J214" s="23">
        <f t="shared" si="180"/>
        <v>3522</v>
      </c>
      <c r="K214" s="23">
        <f t="shared" si="181"/>
        <v>0.62464508801817142</v>
      </c>
      <c r="L214" s="23">
        <f t="shared" si="182"/>
        <v>0</v>
      </c>
      <c r="M214" s="10">
        <v>0.8</v>
      </c>
      <c r="N214" s="23">
        <f t="shared" si="190"/>
        <v>28.176000000000002</v>
      </c>
      <c r="O214" s="23">
        <f t="shared" si="191"/>
        <v>0.17535491198182862</v>
      </c>
      <c r="P214" s="23">
        <f t="shared" si="183"/>
        <v>0</v>
      </c>
      <c r="Q214" s="7">
        <v>1</v>
      </c>
      <c r="R214" s="6">
        <f t="shared" si="184"/>
        <v>3.5219999999999998</v>
      </c>
      <c r="S214" s="5"/>
      <c r="T214" s="5"/>
      <c r="U214" s="5"/>
      <c r="V214" s="5"/>
      <c r="W214" s="5"/>
      <c r="X214" s="5"/>
      <c r="Y214" s="5"/>
      <c r="Z214" s="5"/>
      <c r="AA214" s="5"/>
      <c r="AB214" s="4">
        <v>7</v>
      </c>
      <c r="AC214" s="4">
        <v>12</v>
      </c>
      <c r="AD214" s="4"/>
      <c r="AE214" s="4"/>
      <c r="AF214" s="4">
        <v>3</v>
      </c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202"/>
        <v>0.19875070982396364</v>
      </c>
      <c r="BQ214" s="4">
        <f t="shared" si="202"/>
        <v>1921.0909090909095</v>
      </c>
      <c r="BR214" s="4" t="str">
        <f t="shared" si="202"/>
        <v/>
      </c>
      <c r="BS214" s="4">
        <f t="shared" si="200"/>
        <v>0</v>
      </c>
      <c r="BT214" s="4">
        <f t="shared" si="200"/>
        <v>10.647359454855195</v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>
        <f t="shared" si="200"/>
        <v>0</v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>
        <f t="shared" si="200"/>
        <v>0</v>
      </c>
      <c r="CI214" s="4">
        <f t="shared" si="201"/>
        <v>0</v>
      </c>
      <c r="CJ214" s="4" t="str">
        <f t="shared" si="201"/>
        <v/>
      </c>
      <c r="CK214" s="4" t="str">
        <f t="shared" si="201"/>
        <v/>
      </c>
      <c r="CL214" s="4">
        <f t="shared" si="201"/>
        <v>0</v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5"/>
      <c r="C215" s="28" t="s">
        <v>162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>
      <c r="A216" s="62">
        <v>30400012</v>
      </c>
      <c r="B216" s="123" t="s">
        <v>169</v>
      </c>
      <c r="C216" s="28" t="s">
        <v>129</v>
      </c>
      <c r="D216" s="5">
        <f>64+325</f>
        <v>389</v>
      </c>
      <c r="E216" s="22">
        <v>5.03</v>
      </c>
      <c r="F216" s="23">
        <f t="shared" si="177"/>
        <v>1956.67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1956.67</v>
      </c>
      <c r="K216" s="23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5.8700099999999997</v>
      </c>
      <c r="O216" s="23">
        <f t="shared" si="191"/>
        <v>0.3</v>
      </c>
      <c r="P216" s="23">
        <f t="shared" si="183"/>
        <v>0</v>
      </c>
      <c r="Q216" s="7">
        <v>0.1</v>
      </c>
      <c r="R216" s="6">
        <f t="shared" si="184"/>
        <v>0.19566700000000004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202"/>
        <v>0</v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>
        <f t="shared" si="200"/>
        <v>0</v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>
        <f t="shared" si="200"/>
        <v>0</v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>
      <c r="A217" s="62">
        <v>30400011</v>
      </c>
      <c r="B217" s="124"/>
      <c r="C217" s="28" t="s">
        <v>145</v>
      </c>
      <c r="D217" s="5">
        <v>86</v>
      </c>
      <c r="E217" s="22">
        <v>5.03</v>
      </c>
      <c r="F217" s="23">
        <f t="shared" si="177"/>
        <v>432.58000000000004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432.58000000000004</v>
      </c>
      <c r="K217" s="23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1.2977400000000001</v>
      </c>
      <c r="O217" s="23">
        <f t="shared" si="191"/>
        <v>0.3</v>
      </c>
      <c r="P217" s="23">
        <f t="shared" si="183"/>
        <v>0</v>
      </c>
      <c r="Q217" s="7">
        <v>0.1</v>
      </c>
      <c r="R217" s="6">
        <f t="shared" si="184"/>
        <v>4.3258000000000012E-2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202"/>
        <v>0</v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>
        <f t="shared" si="200"/>
        <v>0</v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>
        <f t="shared" si="200"/>
        <v>0</v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>
      <c r="A218" s="62">
        <v>30400010</v>
      </c>
      <c r="B218" s="124"/>
      <c r="C218" s="80" t="s">
        <v>121</v>
      </c>
      <c r="D218" s="5">
        <v>8</v>
      </c>
      <c r="E218" s="22">
        <v>5.03</v>
      </c>
      <c r="F218" s="23">
        <f t="shared" si="177"/>
        <v>40.24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40.24</v>
      </c>
      <c r="K218" s="23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0.12072000000000001</v>
      </c>
      <c r="O218" s="23">
        <f t="shared" si="191"/>
        <v>0.3</v>
      </c>
      <c r="P218" s="23">
        <f t="shared" si="183"/>
        <v>0</v>
      </c>
      <c r="Q218" s="7">
        <v>0.1</v>
      </c>
      <c r="R218" s="6">
        <f t="shared" si="184"/>
        <v>4.0239999999999998E-3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202"/>
        <v>0</v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>
        <f t="shared" si="200"/>
        <v>0</v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>
        <f t="shared" si="200"/>
        <v>0</v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25"/>
      <c r="C219" s="80" t="s">
        <v>170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2">
        <v>30400013</v>
      </c>
      <c r="B220" s="123" t="s">
        <v>171</v>
      </c>
      <c r="C220" s="28" t="s">
        <v>120</v>
      </c>
      <c r="D220" s="5">
        <f>153+39</f>
        <v>192</v>
      </c>
      <c r="E220" s="22">
        <v>5.03</v>
      </c>
      <c r="F220" s="23">
        <f t="shared" si="177"/>
        <v>965.76</v>
      </c>
      <c r="G220" s="23"/>
      <c r="H220" s="23">
        <f t="shared" si="188"/>
        <v>0</v>
      </c>
      <c r="I220" s="23">
        <f t="shared" si="189"/>
        <v>0</v>
      </c>
      <c r="J220" s="23">
        <f t="shared" si="180"/>
        <v>965.76</v>
      </c>
      <c r="K220" s="23">
        <f t="shared" si="181"/>
        <v>0</v>
      </c>
      <c r="L220" s="23" t="str">
        <f t="shared" si="182"/>
        <v>0</v>
      </c>
      <c r="M220" s="10">
        <v>0.5</v>
      </c>
      <c r="N220" s="23">
        <f t="shared" si="190"/>
        <v>4.8288000000000002</v>
      </c>
      <c r="O220" s="23">
        <f t="shared" si="191"/>
        <v>0.5</v>
      </c>
      <c r="P220" s="23">
        <f t="shared" si="183"/>
        <v>0</v>
      </c>
      <c r="Q220" s="7">
        <v>0.1</v>
      </c>
      <c r="R220" s="6">
        <f t="shared" si="184"/>
        <v>9.6576000000000009E-2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25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2">
        <v>30400014</v>
      </c>
      <c r="B222" s="143" t="s">
        <v>172</v>
      </c>
      <c r="C222" s="28" t="s">
        <v>129</v>
      </c>
      <c r="D222" s="5">
        <v>186</v>
      </c>
      <c r="E222" s="22">
        <v>5.03</v>
      </c>
      <c r="F222" s="23">
        <f t="shared" si="177"/>
        <v>935.58</v>
      </c>
      <c r="G222" s="23"/>
      <c r="H222" s="23">
        <f t="shared" si="188"/>
        <v>0</v>
      </c>
      <c r="I222" s="23">
        <f t="shared" si="189"/>
        <v>0</v>
      </c>
      <c r="J222" s="23">
        <f t="shared" si="180"/>
        <v>935.58</v>
      </c>
      <c r="K222" s="23">
        <f t="shared" si="181"/>
        <v>0</v>
      </c>
      <c r="L222" s="23" t="str">
        <f t="shared" si="182"/>
        <v>0</v>
      </c>
      <c r="M222" s="10">
        <v>0.4</v>
      </c>
      <c r="N222" s="23">
        <f t="shared" si="190"/>
        <v>3.7423200000000003</v>
      </c>
      <c r="O222" s="23">
        <f t="shared" si="191"/>
        <v>0.4</v>
      </c>
      <c r="P222" s="23">
        <f t="shared" si="183"/>
        <v>0</v>
      </c>
      <c r="Q222" s="7">
        <v>0.1</v>
      </c>
      <c r="R222" s="6">
        <f t="shared" si="184"/>
        <v>9.3558000000000002E-2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202"/>
        <v>0</v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>
        <f t="shared" si="200"/>
        <v>0</v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>
        <f t="shared" si="200"/>
        <v>0</v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>
      <c r="A223" s="62">
        <v>30400016</v>
      </c>
      <c r="B223" s="144"/>
      <c r="C223" s="28" t="s">
        <v>148</v>
      </c>
      <c r="D223" s="5">
        <v>124</v>
      </c>
      <c r="E223" s="22">
        <v>5.03</v>
      </c>
      <c r="F223" s="23">
        <f t="shared" ref="F223:F286" si="203">E223*D223</f>
        <v>623.72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623.72</v>
      </c>
      <c r="K223" s="23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2.4948800000000002</v>
      </c>
      <c r="O223" s="23">
        <f t="shared" si="191"/>
        <v>0.4</v>
      </c>
      <c r="P223" s="23">
        <f t="shared" ref="P223:P286" si="207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8">Q223*J223/1000</f>
        <v>6.2372000000000004E-2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202"/>
        <v>0</v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>
        <f t="shared" si="202"/>
        <v>0</v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>
        <f t="shared" si="202"/>
        <v>0</v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45"/>
      <c r="C224" s="28" t="s">
        <v>164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23" t="s">
        <v>173</v>
      </c>
      <c r="C225" s="39" t="s">
        <v>121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24"/>
      <c r="C226" s="39" t="s">
        <v>129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24"/>
      <c r="C227" s="39" t="s">
        <v>174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25"/>
      <c r="C228" s="39" t="s">
        <v>175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23" t="s">
        <v>176</v>
      </c>
      <c r="C229" s="39" t="s">
        <v>121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24"/>
      <c r="C230" s="39" t="s">
        <v>129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24"/>
      <c r="C231" s="39" t="s">
        <v>174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25"/>
      <c r="C232" s="39" t="s">
        <v>175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78" t="s">
        <v>177</v>
      </c>
      <c r="C233" s="39" t="s">
        <v>178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123" t="s">
        <v>179</v>
      </c>
      <c r="C234" s="80" t="s">
        <v>133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25"/>
      <c r="C235" s="28" t="s">
        <v>120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23" t="s">
        <v>180</v>
      </c>
      <c r="C236" s="28" t="s">
        <v>129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24"/>
      <c r="C237" s="28" t="s">
        <v>121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25"/>
      <c r="C238" s="28" t="s">
        <v>145</v>
      </c>
      <c r="D238" s="5">
        <v>26</v>
      </c>
      <c r="E238" s="22">
        <v>5.07</v>
      </c>
      <c r="F238" s="23">
        <f t="shared" si="203"/>
        <v>131.82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131.82</v>
      </c>
      <c r="K238" s="23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0.39545999999999998</v>
      </c>
      <c r="O238" s="23">
        <f t="shared" si="213"/>
        <v>0.3</v>
      </c>
      <c r="P238" s="23">
        <f t="shared" si="207"/>
        <v>0</v>
      </c>
      <c r="Q238" s="7">
        <v>0.1</v>
      </c>
      <c r="R238" s="6">
        <f t="shared" si="208"/>
        <v>1.3182000000000001E-2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88" si="215">IF(ISERROR(AB238/J238*100),"",(AB238/J238*100))</f>
        <v>0</v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23" t="s">
        <v>181</v>
      </c>
      <c r="C239" s="28" t="s">
        <v>175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24"/>
      <c r="C240" s="28" t="s">
        <v>129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4"/>
      <c r="C241" s="28" t="s">
        <v>145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5"/>
      <c r="C242" s="28" t="s">
        <v>121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2">
        <v>30400018</v>
      </c>
      <c r="B243" s="123" t="s">
        <v>182</v>
      </c>
      <c r="C243" s="28" t="s">
        <v>175</v>
      </c>
      <c r="D243" s="5">
        <v>540</v>
      </c>
      <c r="E243" s="22">
        <v>5.05</v>
      </c>
      <c r="F243" s="23">
        <f t="shared" si="203"/>
        <v>2727</v>
      </c>
      <c r="G243" s="23">
        <f>+'[2]30'!$L$401</f>
        <v>2704.02</v>
      </c>
      <c r="H243" s="23">
        <f t="shared" si="210"/>
        <v>0</v>
      </c>
      <c r="I243" s="23">
        <f t="shared" si="211"/>
        <v>0</v>
      </c>
      <c r="J243" s="23">
        <f t="shared" si="204"/>
        <v>2727</v>
      </c>
      <c r="K243" s="23">
        <f t="shared" si="205"/>
        <v>0</v>
      </c>
      <c r="L243" s="23">
        <f t="shared" si="206"/>
        <v>0</v>
      </c>
      <c r="M243" s="10">
        <v>0.3</v>
      </c>
      <c r="N243" s="23">
        <f t="shared" si="212"/>
        <v>8.1810000000000009</v>
      </c>
      <c r="O243" s="23">
        <f t="shared" si="213"/>
        <v>0.3</v>
      </c>
      <c r="P243" s="23">
        <f t="shared" si="207"/>
        <v>0</v>
      </c>
      <c r="Q243" s="7">
        <v>0.1</v>
      </c>
      <c r="R243" s="6">
        <f t="shared" si="208"/>
        <v>0.2727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5"/>
        <v>0</v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>
        <f t="shared" si="215"/>
        <v>0</v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>
        <f t="shared" si="214"/>
        <v>0</v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4"/>
      <c r="C244" s="28" t="s">
        <v>129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24"/>
      <c r="C245" s="28" t="s">
        <v>145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5"/>
      <c r="C246" s="28" t="s">
        <v>121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3" t="s">
        <v>183</v>
      </c>
      <c r="C247" s="28" t="s">
        <v>120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24"/>
      <c r="C248" s="28" t="s">
        <v>121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4"/>
      <c r="C249" s="28" t="s">
        <v>118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4"/>
      <c r="C250" s="28" t="s">
        <v>149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4"/>
      <c r="C251" s="28" t="s">
        <v>127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4"/>
      <c r="C252" s="28" t="s">
        <v>184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4"/>
      <c r="C253" s="28" t="s">
        <v>145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customHeight="1">
      <c r="A254" s="62">
        <v>30100027</v>
      </c>
      <c r="B254" s="125"/>
      <c r="C254" s="28" t="s">
        <v>129</v>
      </c>
      <c r="D254" s="5">
        <v>302</v>
      </c>
      <c r="E254" s="22">
        <v>5.08</v>
      </c>
      <c r="F254" s="23">
        <f t="shared" si="203"/>
        <v>1534.16</v>
      </c>
      <c r="G254" s="23">
        <f>+'[3]31'!$L$215</f>
        <v>2059.2000000000003</v>
      </c>
      <c r="H254" s="23">
        <f t="shared" si="210"/>
        <v>9</v>
      </c>
      <c r="I254" s="23">
        <f t="shared" si="211"/>
        <v>0</v>
      </c>
      <c r="J254" s="23">
        <f t="shared" si="204"/>
        <v>1543.16</v>
      </c>
      <c r="K254" s="23">
        <f t="shared" si="205"/>
        <v>0.58321884963322013</v>
      </c>
      <c r="L254" s="23">
        <f t="shared" si="206"/>
        <v>0</v>
      </c>
      <c r="M254" s="10">
        <v>1</v>
      </c>
      <c r="N254" s="23">
        <f t="shared" si="212"/>
        <v>15.431600000000001</v>
      </c>
      <c r="O254" s="23">
        <f t="shared" si="213"/>
        <v>0.41678115036677987</v>
      </c>
      <c r="P254" s="23">
        <f t="shared" si="207"/>
        <v>0</v>
      </c>
      <c r="Q254" s="7">
        <v>0.1</v>
      </c>
      <c r="R254" s="6">
        <f t="shared" si="208"/>
        <v>0.15431600000000004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>
        <v>9</v>
      </c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>
        <f t="shared" si="215"/>
        <v>0</v>
      </c>
      <c r="BQ254" s="4">
        <f t="shared" si="215"/>
        <v>0</v>
      </c>
      <c r="BR254" s="4" t="str">
        <f t="shared" si="215"/>
        <v/>
      </c>
      <c r="BS254" s="4">
        <f t="shared" si="215"/>
        <v>0</v>
      </c>
      <c r="BT254" s="4">
        <f t="shared" si="215"/>
        <v>0</v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>
        <f t="shared" si="215"/>
        <v>0</v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>
        <f t="shared" si="217"/>
        <v>0</v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3" t="s">
        <v>55</v>
      </c>
      <c r="C255" s="30" t="s">
        <v>148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24"/>
      <c r="C256" s="28" t="s">
        <v>145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24"/>
      <c r="C257" s="30" t="s">
        <v>185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25"/>
      <c r="C258" s="30" t="s">
        <v>127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23" t="s">
        <v>186</v>
      </c>
      <c r="C259" s="30" t="s">
        <v>150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24"/>
      <c r="C260" s="30" t="s">
        <v>187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24"/>
      <c r="C261" s="30" t="s">
        <v>188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25"/>
      <c r="C262" s="30" t="s">
        <v>189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23" t="s">
        <v>190</v>
      </c>
      <c r="C263" s="30" t="s">
        <v>150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24"/>
      <c r="C264" s="30" t="s">
        <v>187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24"/>
      <c r="C265" s="30" t="s">
        <v>188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25"/>
      <c r="C266" s="30" t="s">
        <v>189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2">
        <v>30600009</v>
      </c>
      <c r="B267" s="123" t="s">
        <v>191</v>
      </c>
      <c r="C267" s="30" t="s">
        <v>192</v>
      </c>
      <c r="D267" s="5"/>
      <c r="E267" s="22">
        <v>5.05</v>
      </c>
      <c r="F267" s="23">
        <f t="shared" si="203"/>
        <v>0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25"/>
      <c r="C268" s="30" t="s">
        <v>165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23" t="s">
        <v>193</v>
      </c>
      <c r="C269" s="30" t="s">
        <v>170</v>
      </c>
      <c r="D269" s="5">
        <v>186</v>
      </c>
      <c r="E269" s="22">
        <v>5.05</v>
      </c>
      <c r="F269" s="23">
        <f t="shared" si="203"/>
        <v>939.3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939.3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7.5144000000000002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9.3930000000000013E-2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customHeight="1">
      <c r="A270" s="62">
        <v>30400027</v>
      </c>
      <c r="B270" s="124"/>
      <c r="C270" s="30" t="s">
        <v>135</v>
      </c>
      <c r="D270" s="5">
        <v>168</v>
      </c>
      <c r="E270" s="22">
        <v>5.05</v>
      </c>
      <c r="F270" s="23">
        <f t="shared" si="203"/>
        <v>848.4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848.4</v>
      </c>
      <c r="K270" s="23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6.7872000000000003</v>
      </c>
      <c r="O270" s="23">
        <f t="shared" si="213"/>
        <v>0.8</v>
      </c>
      <c r="P270" s="23">
        <f t="shared" si="207"/>
        <v>0</v>
      </c>
      <c r="Q270" s="2">
        <v>0.1</v>
      </c>
      <c r="R270" s="6">
        <f t="shared" si="208"/>
        <v>8.4839999999999999E-2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21"/>
        <v>0</v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>
        <f t="shared" si="221"/>
        <v>0</v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>
        <f t="shared" si="220"/>
        <v>0</v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customHeight="1">
      <c r="A271" s="62">
        <v>30400028</v>
      </c>
      <c r="B271" s="125"/>
      <c r="C271" s="30" t="s">
        <v>194</v>
      </c>
      <c r="D271" s="5">
        <v>190</v>
      </c>
      <c r="E271" s="22">
        <v>5.05</v>
      </c>
      <c r="F271" s="23">
        <f t="shared" si="203"/>
        <v>959.5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959.5</v>
      </c>
      <c r="K271" s="23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7.6760000000000002</v>
      </c>
      <c r="O271" s="23">
        <f t="shared" si="213"/>
        <v>0.8</v>
      </c>
      <c r="P271" s="23">
        <f t="shared" si="207"/>
        <v>0</v>
      </c>
      <c r="Q271" s="2">
        <v>0.1</v>
      </c>
      <c r="R271" s="6">
        <f t="shared" si="208"/>
        <v>9.5950000000000008E-2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21"/>
        <v>0</v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>
        <f t="shared" si="221"/>
        <v>0</v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>
        <f t="shared" si="220"/>
        <v>0</v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123" t="s">
        <v>195</v>
      </c>
      <c r="C272" s="30" t="s">
        <v>170</v>
      </c>
      <c r="D272" s="5">
        <v>180</v>
      </c>
      <c r="E272" s="22">
        <v>5.03</v>
      </c>
      <c r="F272" s="23">
        <f t="shared" si="203"/>
        <v>905.40000000000009</v>
      </c>
      <c r="G272" s="44">
        <f>+'[3]31'!$L$317</f>
        <v>2515.1999999999998</v>
      </c>
      <c r="H272" s="23">
        <f t="shared" si="210"/>
        <v>0</v>
      </c>
      <c r="I272" s="23">
        <f t="shared" si="211"/>
        <v>0</v>
      </c>
      <c r="J272" s="23">
        <f t="shared" si="204"/>
        <v>905.40000000000009</v>
      </c>
      <c r="K272" s="23">
        <f t="shared" si="205"/>
        <v>0</v>
      </c>
      <c r="L272" s="23">
        <f t="shared" si="206"/>
        <v>0</v>
      </c>
      <c r="M272" s="3">
        <v>0.8</v>
      </c>
      <c r="N272" s="23">
        <f t="shared" si="212"/>
        <v>7.2432000000000016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9.0540000000000023E-2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24"/>
      <c r="C273" s="30" t="s">
        <v>148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25"/>
      <c r="C274" s="30" t="s">
        <v>194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23" t="s">
        <v>196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24"/>
      <c r="C276" s="30" t="s">
        <v>197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25"/>
      <c r="C277" s="30" t="s">
        <v>126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23" t="s">
        <v>198</v>
      </c>
      <c r="C278" s="30" t="s">
        <v>154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24"/>
      <c r="C279" s="30" t="s">
        <v>127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24"/>
      <c r="C280" s="30" t="s">
        <v>170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25"/>
      <c r="C281" s="30" t="s">
        <v>199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23" t="s">
        <v>200</v>
      </c>
      <c r="C282" s="30" t="s">
        <v>201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24"/>
      <c r="C283" s="30" t="s">
        <v>202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24"/>
      <c r="C284" s="30" t="s">
        <v>136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25"/>
      <c r="C285" s="30" t="s">
        <v>199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23" t="s">
        <v>203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24"/>
      <c r="C287" s="30" t="s">
        <v>197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25"/>
      <c r="C288" s="30" t="s">
        <v>126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23" t="s">
        <v>204</v>
      </c>
      <c r="C289" s="30" t="s">
        <v>148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5"/>
      <c r="C290" s="30" t="s">
        <v>127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3" t="s">
        <v>205</v>
      </c>
      <c r="C291" s="30" t="s">
        <v>126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4"/>
      <c r="C292" s="30" t="s">
        <v>206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4"/>
      <c r="C293" s="30" t="s">
        <v>148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5"/>
      <c r="C294" s="30" t="s">
        <v>207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208</v>
      </c>
      <c r="C295" s="31" t="s">
        <v>209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210</v>
      </c>
      <c r="C296" s="31" t="s">
        <v>211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212</v>
      </c>
      <c r="C297" s="31" t="s">
        <v>213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214</v>
      </c>
      <c r="C298" s="31" t="s">
        <v>215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216</v>
      </c>
      <c r="C299" s="31" t="s">
        <v>217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218</v>
      </c>
      <c r="C300" s="31" t="s">
        <v>217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219</v>
      </c>
      <c r="C301" s="31" t="s">
        <v>217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220</v>
      </c>
      <c r="C302" s="31" t="s">
        <v>221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222</v>
      </c>
      <c r="C303" s="31" t="s">
        <v>223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293</v>
      </c>
      <c r="C304" s="31" t="s">
        <v>223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9" t="s">
        <v>225</v>
      </c>
      <c r="C305" s="30" t="s">
        <v>226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79" t="s">
        <v>227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6924</v>
      </c>
      <c r="E307" s="44"/>
      <c r="F307" s="45">
        <f>SUM(F159:F306)</f>
        <v>34867.910000000011</v>
      </c>
      <c r="G307" s="45">
        <f t="shared" ref="G307:J307" si="237">SUM(G159:G306)</f>
        <v>31040.336285714286</v>
      </c>
      <c r="H307" s="45">
        <f t="shared" si="237"/>
        <v>112.8</v>
      </c>
      <c r="I307" s="45">
        <f t="shared" si="237"/>
        <v>0</v>
      </c>
      <c r="J307" s="45">
        <f t="shared" si="237"/>
        <v>34980.710000000006</v>
      </c>
      <c r="K307" s="45">
        <f>IF(ISERROR(H307/J307*100),"0",(H307/J307*100))</f>
        <v>0.3224634377060957</v>
      </c>
      <c r="L307" s="45">
        <f>IF(ISERROR(I307/G307*100),"0",(I307/G307*100))</f>
        <v>0</v>
      </c>
      <c r="M307" s="46">
        <f>IF(ISERROR(N307/J307*100),"",(N307/J307*100))</f>
        <v>0.50829008330591341</v>
      </c>
      <c r="N307" s="45">
        <f>SUM(N159:N306)</f>
        <v>177.80348000000001</v>
      </c>
      <c r="O307" s="45">
        <f>IF(ISERROR(M307-K307-L307),"0",(M307-K307-L307))</f>
        <v>0.18582664559981771</v>
      </c>
      <c r="P307" s="45">
        <f>(S307+T307+U307+V307+W307+X307+Y307+Z307+AA307)/J307*1000</f>
        <v>0</v>
      </c>
      <c r="Q307" s="47">
        <f>IF(ISERROR(R307/J307*1000),"",(R307/J307*1000))</f>
        <v>0.32670820575111253</v>
      </c>
      <c r="R307" s="45">
        <f>SUM(R159:R306)</f>
        <v>11.428485000000002</v>
      </c>
      <c r="S307" s="45">
        <f t="shared" ref="S307:BO307" si="238">SUM(S159:S306)</f>
        <v>0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13</v>
      </c>
      <c r="AC307" s="45">
        <f t="shared" si="238"/>
        <v>61.8</v>
      </c>
      <c r="AD307" s="45">
        <f t="shared" si="238"/>
        <v>9</v>
      </c>
      <c r="AE307" s="45">
        <f t="shared" si="238"/>
        <v>0</v>
      </c>
      <c r="AF307" s="45">
        <f t="shared" si="238"/>
        <v>29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0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0</v>
      </c>
      <c r="BD307" s="45">
        <f t="shared" si="238"/>
        <v>0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3.7163339451943653E-2</v>
      </c>
      <c r="BQ307" s="48">
        <f>IF(ISERROR(AC307/$J$307*100),"",(AC307/$J$307*100))</f>
        <v>0.17666879831770135</v>
      </c>
      <c r="BR307" s="48">
        <f>IF(ISERROR(AD307/$J$307*100),"",(AD307/$J$307*100))</f>
        <v>2.5728465774422529E-2</v>
      </c>
      <c r="BS307" s="48">
        <f t="shared" ref="BS307:DC307" si="239">IF(ISERROR(AE307/$J$307*100),"",(AE307/$J$307*100))</f>
        <v>0</v>
      </c>
      <c r="BT307" s="48">
        <f t="shared" si="239"/>
        <v>8.2902834162028149E-2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0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0</v>
      </c>
      <c r="CR307" s="48">
        <f t="shared" si="239"/>
        <v>0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2017-01-03T06:18:37Z</dcterms:modified>
</cp:coreProperties>
</file>