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G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D270"/>
  <c r="F270" s="1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D269"/>
  <c r="F269" s="1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H222"/>
  <c r="CG222"/>
  <c r="CF222"/>
  <c r="CE222"/>
  <c r="CD222"/>
  <c r="CC222"/>
  <c r="CB222"/>
  <c r="CA222"/>
  <c r="BZ222"/>
  <c r="BY222"/>
  <c r="BW222"/>
  <c r="BS222"/>
  <c r="AC222"/>
  <c r="CI222" s="1"/>
  <c r="I222"/>
  <c r="L222" s="1"/>
  <c r="BR222" s="1"/>
  <c r="H222"/>
  <c r="D222"/>
  <c r="F222" s="1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H220"/>
  <c r="CG220"/>
  <c r="CF220"/>
  <c r="CE220"/>
  <c r="CD220"/>
  <c r="CC220"/>
  <c r="CB220"/>
  <c r="CA220"/>
  <c r="BZ220"/>
  <c r="BY220"/>
  <c r="BW220"/>
  <c r="BS220"/>
  <c r="AC220"/>
  <c r="AC307" s="1"/>
  <c r="I220"/>
  <c r="L220" s="1"/>
  <c r="BR220" s="1"/>
  <c r="H220"/>
  <c r="D220"/>
  <c r="D307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G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G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G187"/>
  <c r="G307" s="1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D115"/>
  <c r="DH115" s="1"/>
  <c r="DJ115" s="1"/>
  <c r="DN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D114"/>
  <c r="DH114" s="1"/>
  <c r="DJ114" s="1"/>
  <c r="DN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F67"/>
  <c r="EE67"/>
  <c r="ED67"/>
  <c r="EC67"/>
  <c r="EB67"/>
  <c r="EA67"/>
  <c r="DZ67"/>
  <c r="DY67"/>
  <c r="DX67"/>
  <c r="DW67"/>
  <c r="DM67"/>
  <c r="DK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H67"/>
  <c r="CG67"/>
  <c r="CF67"/>
  <c r="CE67"/>
  <c r="CD67"/>
  <c r="CC67"/>
  <c r="CB67"/>
  <c r="CA67"/>
  <c r="BZ67"/>
  <c r="BY67"/>
  <c r="BW67"/>
  <c r="BS67"/>
  <c r="AC67"/>
  <c r="EG67" s="1"/>
  <c r="I67"/>
  <c r="L67" s="1"/>
  <c r="BR67" s="1"/>
  <c r="H67"/>
  <c r="D67"/>
  <c r="DH67" s="1"/>
  <c r="D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F65"/>
  <c r="EE65"/>
  <c r="ED65"/>
  <c r="EC65"/>
  <c r="EB65"/>
  <c r="EA65"/>
  <c r="DZ65"/>
  <c r="DY65"/>
  <c r="DX65"/>
  <c r="DW65"/>
  <c r="DM65"/>
  <c r="DK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H65"/>
  <c r="CG65"/>
  <c r="CF65"/>
  <c r="CE65"/>
  <c r="CD65"/>
  <c r="CC65"/>
  <c r="CB65"/>
  <c r="CA65"/>
  <c r="BZ65"/>
  <c r="BY65"/>
  <c r="BW65"/>
  <c r="BS65"/>
  <c r="AC65"/>
  <c r="AC152" s="1"/>
  <c r="I65"/>
  <c r="L65" s="1"/>
  <c r="BR65" s="1"/>
  <c r="H65"/>
  <c r="D65"/>
  <c r="D152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G15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6"/>
  <c r="R66"/>
  <c r="BX66" s="1"/>
  <c r="P66"/>
  <c r="BV66" s="1"/>
  <c r="N66"/>
  <c r="BT66" s="1"/>
  <c r="DV66"/>
  <c r="DT66"/>
  <c r="DR66"/>
  <c r="DL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FT32"/>
  <c r="FU32"/>
  <c r="FX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FV65"/>
  <c r="K66"/>
  <c r="DO66"/>
  <c r="DS66" s="1"/>
  <c r="FT66"/>
  <c r="FU66"/>
  <c r="FV66"/>
  <c r="FX66"/>
  <c r="FY66"/>
  <c r="FZ66"/>
  <c r="GB66"/>
  <c r="DN67"/>
  <c r="FT67"/>
  <c r="FV67"/>
  <c r="GM67"/>
  <c r="K68"/>
  <c r="DO68"/>
  <c r="DS68" s="1"/>
  <c r="FT68"/>
  <c r="FU68"/>
  <c r="FV68"/>
  <c r="DX156"/>
  <c r="DW153"/>
  <c r="EJ165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DV114"/>
  <c r="DT114"/>
  <c r="DR114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32"/>
  <c r="DP32" s="1"/>
  <c r="FV32" s="1"/>
  <c r="F65"/>
  <c r="J65" s="1"/>
  <c r="CI65"/>
  <c r="DH65"/>
  <c r="DJ65" s="1"/>
  <c r="EG65"/>
  <c r="F67"/>
  <c r="J67" s="1"/>
  <c r="CI67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DO114"/>
  <c r="DS114" s="1"/>
  <c r="FT114"/>
  <c r="FU114"/>
  <c r="FV114"/>
  <c r="FX114"/>
  <c r="FY114"/>
  <c r="FZ114"/>
  <c r="GB114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114"/>
  <c r="J114" s="1"/>
  <c r="F115"/>
  <c r="J115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1"/>
  <c r="K222"/>
  <c r="O222" s="1"/>
  <c r="BU222" s="1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0"/>
  <c r="J220" s="1"/>
  <c r="CI220"/>
  <c r="BQ222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0"/>
  <c r="R220"/>
  <c r="BX220" s="1"/>
  <c r="P220"/>
  <c r="BV220" s="1"/>
  <c r="N220"/>
  <c r="BT22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1"/>
  <c r="O221"/>
  <c r="BU221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5"/>
  <c r="R115"/>
  <c r="BX115" s="1"/>
  <c r="P115"/>
  <c r="BV115" s="1"/>
  <c r="N115"/>
  <c r="BT115" s="1"/>
  <c r="BP114"/>
  <c r="R114"/>
  <c r="BX114" s="1"/>
  <c r="P114"/>
  <c r="BV114" s="1"/>
  <c r="N114"/>
  <c r="BT114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P67"/>
  <c r="R67"/>
  <c r="BX67" s="1"/>
  <c r="P67"/>
  <c r="BV67" s="1"/>
  <c r="N67"/>
  <c r="BT67" s="1"/>
  <c r="DL65"/>
  <c r="BP65"/>
  <c r="R65"/>
  <c r="BX65" s="1"/>
  <c r="P65"/>
  <c r="BV65" s="1"/>
  <c r="N65"/>
  <c r="BT65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DV67"/>
  <c r="GB67" s="1"/>
  <c r="DT67"/>
  <c r="FZ67" s="1"/>
  <c r="DR67"/>
  <c r="FX67" s="1"/>
  <c r="BQ66"/>
  <c r="O66"/>
  <c r="BU66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0"/>
  <c r="F307"/>
  <c r="K115"/>
  <c r="K114"/>
  <c r="DS90"/>
  <c r="FY90" s="1"/>
  <c r="DS88"/>
  <c r="FY88" s="1"/>
  <c r="DN65"/>
  <c r="EG152"/>
  <c r="DK152"/>
  <c r="DP152" s="1"/>
  <c r="FV152" s="1"/>
  <c r="DH152"/>
  <c r="F152"/>
  <c r="DY156"/>
  <c r="K67"/>
  <c r="GM65"/>
  <c r="K65"/>
  <c r="DS34"/>
  <c r="FY34" s="1"/>
  <c r="DS32"/>
  <c r="FY32" s="1"/>
  <c r="DO67"/>
  <c r="DS67" l="1"/>
  <c r="FY67" s="1"/>
  <c r="FU67"/>
  <c r="O65"/>
  <c r="BU65" s="1"/>
  <c r="BQ65"/>
  <c r="O67"/>
  <c r="BU67" s="1"/>
  <c r="BQ67"/>
  <c r="EJ161"/>
  <c r="GM152"/>
  <c r="DV65"/>
  <c r="GB65" s="1"/>
  <c r="DT65"/>
  <c r="FZ65" s="1"/>
  <c r="DR65"/>
  <c r="FX65" s="1"/>
  <c r="FT65"/>
  <c r="BQ114"/>
  <c r="O114"/>
  <c r="BU114" s="1"/>
  <c r="BQ115"/>
  <c r="O115"/>
  <c r="BU115" s="1"/>
  <c r="O220"/>
  <c r="BU220" s="1"/>
  <c r="BQ220"/>
  <c r="N152"/>
  <c r="M152" s="1"/>
  <c r="BT4"/>
  <c r="R152"/>
  <c r="Q152" s="1"/>
  <c r="BX4"/>
  <c r="P152"/>
  <c r="K152"/>
  <c r="BQ152"/>
  <c r="BP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O65"/>
  <c r="DL152"/>
  <c r="N307"/>
  <c r="M307" s="1"/>
  <c r="BT159"/>
  <c r="R307"/>
  <c r="Q307" s="1"/>
  <c r="BX159"/>
  <c r="P307"/>
  <c r="K307"/>
  <c r="BQ307"/>
  <c r="BP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EJ167" l="1"/>
  <c r="EJ166"/>
  <c r="DO152"/>
  <c r="FU152" s="1"/>
  <c r="DS65"/>
  <c r="FY65" s="1"/>
  <c r="FU65"/>
  <c r="DS4"/>
  <c r="FY4" s="1"/>
  <c r="FU4"/>
  <c r="DR152"/>
  <c r="FX4"/>
  <c r="DV152"/>
  <c r="GB4"/>
  <c r="EI167"/>
  <c r="EI166"/>
  <c r="EI165"/>
  <c r="EK165" s="1"/>
  <c r="EI161"/>
  <c r="DT152"/>
  <c r="FZ152" s="1"/>
  <c r="FT152"/>
  <c r="O307"/>
  <c r="O152"/>
  <c r="EK161"/>
  <c r="C7" i="86"/>
  <c r="C8" s="1"/>
  <c r="B7"/>
  <c r="B8" s="1"/>
  <c r="DU152" i="87" l="1"/>
  <c r="GA152" s="1"/>
  <c r="GB152"/>
  <c r="DQ152"/>
  <c r="FX152"/>
  <c r="EK166"/>
  <c r="EK167"/>
  <c r="DS152" l="1"/>
  <c r="FY152" s="1"/>
  <c r="FW152"/>
</calcChain>
</file>

<file path=xl/sharedStrings.xml><?xml version="1.0" encoding="utf-8"?>
<sst xmlns="http://schemas.openxmlformats.org/spreadsheetml/2006/main" count="1026" uniqueCount="247">
  <si>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</si>
  <si>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</si>
  <si>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</si>
  <si>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</si>
  <si>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</si>
  <si>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</si>
  <si>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</si>
  <si>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</si>
  <si>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</si>
  <si>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</si>
  <si>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</si>
  <si>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</si>
  <si>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</si>
  <si>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</si>
  <si>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</si>
  <si>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</si>
  <si>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</si>
  <si>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</si>
  <si>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</si>
  <si>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</si>
  <si>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</si>
  <si>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</si>
  <si>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</si>
  <si>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</si>
  <si>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</si>
  <si>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</si>
  <si>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</si>
  <si>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</si>
  <si>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</si>
  <si>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</si>
  <si>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</si>
  <si>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</si>
  <si>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</si>
  <si>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</si>
  <si>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</si>
  <si>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</si>
  <si>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</si>
  <si>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</si>
  <si>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</si>
  <si>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</si>
  <si>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</si>
  <si>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</si>
  <si>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</si>
  <si>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</si>
  <si>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</si>
  <si>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</si>
  <si>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</si>
  <si>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</si>
  <si>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</si>
  <si>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</si>
  <si>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</si>
  <si>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</si>
  <si>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</si>
  <si>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</si>
  <si>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</si>
  <si>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</si>
  <si>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45g奶香酪香芋</t>
    <phoneticPr fontId="1" type="noConversion"/>
  </si>
  <si>
    <t>日期不良、气泡</t>
    <phoneticPr fontId="1" type="noConversion"/>
  </si>
  <si>
    <t>60g吸吸菠萝</t>
    <phoneticPr fontId="1" type="noConversion"/>
  </si>
  <si>
    <t>净含量不足</t>
    <phoneticPr fontId="1" type="noConversion"/>
  </si>
  <si>
    <t>95g果肉黄桃</t>
    <phoneticPr fontId="1" type="noConversion"/>
  </si>
  <si>
    <t>气泡、杂物、果肉不良</t>
    <phoneticPr fontId="1" type="noConversion"/>
  </si>
  <si>
    <t>60g吸吸哈密瓜</t>
    <phoneticPr fontId="1" type="noConversion"/>
  </si>
  <si>
    <t>净含量不足</t>
    <phoneticPr fontId="1" type="noConversion"/>
  </si>
  <si>
    <t>烂糖</t>
    <phoneticPr fontId="1" type="noConversion"/>
  </si>
  <si>
    <t>60g吸吸草莓</t>
    <phoneticPr fontId="1" type="noConversion"/>
  </si>
  <si>
    <t>B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</si>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</sst>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6" xfId="0" applyFont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21"/>
      <sheetName val="22"/>
      <sheetName val="23"/>
      <sheetName val="24.25"/>
      <sheetName val="26"/>
      <sheetName val="27"/>
      <sheetName val="28"/>
      <sheetName val="29"/>
      <sheetName val="第二周"/>
      <sheetName val="第三周"/>
      <sheetName val="第四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2">
          <cell r="J152">
            <v>18030.07</v>
          </cell>
          <cell r="K152">
            <v>0.13754799620855604</v>
          </cell>
          <cell r="L152">
            <v>0</v>
          </cell>
          <cell r="M152">
            <v>0.42015438653316384</v>
          </cell>
          <cell r="P152">
            <v>0</v>
          </cell>
          <cell r="Q152">
            <v>0.1</v>
          </cell>
        </row>
        <row r="307">
          <cell r="J307">
            <v>19412.159999999996</v>
          </cell>
          <cell r="K307">
            <v>0.17360252542736104</v>
          </cell>
          <cell r="L307">
            <v>0.11059079371455013</v>
          </cell>
          <cell r="M307">
            <v>0.45651200072531867</v>
          </cell>
          <cell r="P307">
            <v>0.20605641000280242</v>
          </cell>
          <cell r="Q307">
            <v>0.18523317343355922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5">
          <cell r="L55">
            <v>3275.3999999999996</v>
          </cell>
        </row>
        <row r="56">
          <cell r="L56">
            <v>1965.2399999999998</v>
          </cell>
        </row>
        <row r="192">
          <cell r="L192">
            <v>2962.0800000000004</v>
          </cell>
        </row>
        <row r="194">
          <cell r="L194">
            <v>56.1</v>
          </cell>
        </row>
        <row r="263">
          <cell r="L263">
            <v>436.72</v>
          </cell>
        </row>
        <row r="265">
          <cell r="L265">
            <v>4061.4959999999996</v>
          </cell>
        </row>
        <row r="289">
          <cell r="L289">
            <v>2106.2399999999998</v>
          </cell>
        </row>
        <row r="314">
          <cell r="L314">
            <v>2096.4</v>
          </cell>
        </row>
        <row r="346">
          <cell r="L346">
            <v>394.3</v>
          </cell>
        </row>
        <row r="347">
          <cell r="L347">
            <v>1495.0600000000002</v>
          </cell>
        </row>
        <row r="402">
          <cell r="L402">
            <v>1009.8000000000001</v>
          </cell>
        </row>
        <row r="403">
          <cell r="L403">
            <v>1963.5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89"/>
      <c r="E2" s="92" t="s">
        <v>26</v>
      </c>
      <c r="F2" s="94" t="s">
        <v>27</v>
      </c>
      <c r="G2" s="95"/>
      <c r="H2" s="98" t="s">
        <v>28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29</v>
      </c>
      <c r="B3" s="15">
        <f>+'[1]29'!$J$152</f>
        <v>18030.07</v>
      </c>
      <c r="C3" s="15">
        <f>+'[1]29'!$J$307</f>
        <v>19412.159999999996</v>
      </c>
      <c r="D3" s="90"/>
      <c r="E3" s="93"/>
      <c r="F3" s="96"/>
      <c r="G3" s="97"/>
      <c r="H3" s="56" t="s">
        <v>30</v>
      </c>
      <c r="I3" s="56" t="s">
        <v>31</v>
      </c>
      <c r="J3" s="84" t="s">
        <v>32</v>
      </c>
      <c r="K3" s="85"/>
      <c r="L3" s="56" t="s">
        <v>33</v>
      </c>
      <c r="M3" s="84" t="s">
        <v>34</v>
      </c>
      <c r="N3" s="85"/>
    </row>
    <row r="4" spans="1:14" s="17" customFormat="1" ht="32.25" customHeight="1">
      <c r="A4" s="13" t="s">
        <v>35</v>
      </c>
      <c r="B4" s="15">
        <f>+'[1]29'!$M$152</f>
        <v>0.42015438653316384</v>
      </c>
      <c r="C4" s="15">
        <f>+'[1]29'!$M$307</f>
        <v>0.45651200072531867</v>
      </c>
      <c r="D4" s="90"/>
      <c r="E4" s="92" t="s">
        <v>55</v>
      </c>
      <c r="F4" s="86" t="s">
        <v>56</v>
      </c>
      <c r="G4" s="87"/>
      <c r="H4" s="18">
        <v>0.2</v>
      </c>
      <c r="I4" s="18">
        <v>0.37</v>
      </c>
      <c r="J4" s="84" t="s">
        <v>57</v>
      </c>
      <c r="K4" s="85"/>
      <c r="L4" s="18">
        <v>0</v>
      </c>
      <c r="M4" s="84"/>
      <c r="N4" s="85"/>
    </row>
    <row r="5" spans="1:14" s="17" customFormat="1" ht="32.25" customHeight="1">
      <c r="A5" s="13" t="s">
        <v>31</v>
      </c>
      <c r="B5" s="15">
        <f>+'[1]29'!$K$152</f>
        <v>0.13754799620855604</v>
      </c>
      <c r="C5" s="15">
        <f>+'[1]29'!$K$307</f>
        <v>0.17360252542736104</v>
      </c>
      <c r="D5" s="90"/>
      <c r="E5" s="93"/>
      <c r="F5" s="86" t="s">
        <v>58</v>
      </c>
      <c r="G5" s="87"/>
      <c r="H5" s="18">
        <v>0.3</v>
      </c>
      <c r="I5" s="18">
        <v>0.36</v>
      </c>
      <c r="J5" s="84" t="s">
        <v>59</v>
      </c>
      <c r="K5" s="85"/>
      <c r="L5" s="18">
        <v>0</v>
      </c>
      <c r="M5" s="84"/>
      <c r="N5" s="85"/>
    </row>
    <row r="6" spans="1:14" s="17" customFormat="1" ht="30" customHeight="1">
      <c r="A6" s="13" t="s">
        <v>36</v>
      </c>
      <c r="B6" s="15">
        <f>+'[1]29'!$L$152</f>
        <v>0</v>
      </c>
      <c r="C6" s="15">
        <f>+'[1]29'!$L$307</f>
        <v>0.11059079371455013</v>
      </c>
      <c r="D6" s="90"/>
      <c r="E6" s="92" t="s">
        <v>66</v>
      </c>
      <c r="F6" s="86" t="s">
        <v>60</v>
      </c>
      <c r="G6" s="87"/>
      <c r="H6" s="18">
        <v>0.6</v>
      </c>
      <c r="I6" s="18">
        <v>1.19</v>
      </c>
      <c r="J6" s="84" t="s">
        <v>61</v>
      </c>
      <c r="K6" s="85"/>
      <c r="L6" s="18">
        <v>0</v>
      </c>
      <c r="M6" s="84"/>
      <c r="N6" s="85"/>
    </row>
    <row r="7" spans="1:14" s="17" customFormat="1" ht="32.25" customHeight="1">
      <c r="A7" s="13" t="s">
        <v>37</v>
      </c>
      <c r="B7" s="15">
        <f>+B5+B6</f>
        <v>0.13754799620855604</v>
      </c>
      <c r="C7" s="15">
        <f>+C5+C6</f>
        <v>0.28419331914191115</v>
      </c>
      <c r="D7" s="90"/>
      <c r="E7" s="146"/>
      <c r="F7" s="86" t="s">
        <v>62</v>
      </c>
      <c r="G7" s="87"/>
      <c r="H7" s="18">
        <v>0.3</v>
      </c>
      <c r="I7" s="18">
        <v>0.23</v>
      </c>
      <c r="J7" s="84" t="s">
        <v>63</v>
      </c>
      <c r="K7" s="85"/>
      <c r="L7" s="18">
        <v>0.36</v>
      </c>
      <c r="M7" s="84" t="s">
        <v>64</v>
      </c>
      <c r="N7" s="85"/>
    </row>
    <row r="8" spans="1:14" s="17" customFormat="1" ht="32.25" customHeight="1">
      <c r="A8" s="13" t="s">
        <v>38</v>
      </c>
      <c r="B8" s="16">
        <f>+B7-B4</f>
        <v>-0.28260639032460777</v>
      </c>
      <c r="C8" s="16">
        <f>+C7-C4</f>
        <v>-0.17231868158340752</v>
      </c>
      <c r="D8" s="90"/>
      <c r="E8" s="93"/>
      <c r="F8" s="86" t="s">
        <v>65</v>
      </c>
      <c r="G8" s="87"/>
      <c r="H8" s="18">
        <v>0.3</v>
      </c>
      <c r="I8" s="19">
        <v>0.22</v>
      </c>
      <c r="J8" s="84" t="s">
        <v>63</v>
      </c>
      <c r="K8" s="85"/>
      <c r="L8" s="18">
        <v>0.3</v>
      </c>
      <c r="M8" s="84" t="s">
        <v>64</v>
      </c>
      <c r="N8" s="85"/>
    </row>
    <row r="9" spans="1:14" s="17" customFormat="1" ht="32.25" customHeight="1">
      <c r="A9" s="12" t="s">
        <v>39</v>
      </c>
      <c r="B9" s="16">
        <f>+'[1]29'!$Q$152</f>
        <v>0.1</v>
      </c>
      <c r="C9" s="16">
        <f>+'[1]29'!$Q$307</f>
        <v>0.18523317343355922</v>
      </c>
      <c r="D9" s="90"/>
      <c r="E9" s="77"/>
      <c r="F9" s="86"/>
      <c r="G9" s="87"/>
      <c r="H9" s="18"/>
      <c r="I9" s="18"/>
      <c r="J9" s="84"/>
      <c r="K9" s="85"/>
      <c r="L9" s="18"/>
      <c r="M9" s="84"/>
      <c r="N9" s="85"/>
    </row>
    <row r="10" spans="1:14" s="17" customFormat="1" ht="32.25" customHeight="1">
      <c r="A10" s="12" t="s">
        <v>43</v>
      </c>
      <c r="B10" s="16">
        <f>+'[1]29'!$P$152</f>
        <v>0</v>
      </c>
      <c r="C10" s="16">
        <f>+'[1]29'!$P$307</f>
        <v>0.20605641000280242</v>
      </c>
      <c r="D10" s="90"/>
      <c r="E10" s="77"/>
      <c r="F10" s="86"/>
      <c r="G10" s="87"/>
      <c r="H10" s="18"/>
      <c r="I10" s="18"/>
      <c r="J10" s="84"/>
      <c r="K10" s="85"/>
      <c r="L10" s="56"/>
      <c r="M10" s="84"/>
      <c r="N10" s="85"/>
    </row>
    <row r="11" spans="1:14" s="17" customFormat="1" ht="32.25" customHeight="1">
      <c r="A11" s="52"/>
      <c r="B11" s="52"/>
      <c r="C11" s="52"/>
      <c r="D11" s="90"/>
      <c r="E11" s="77"/>
      <c r="F11" s="86"/>
      <c r="G11" s="87"/>
      <c r="H11" s="18"/>
      <c r="I11" s="18"/>
      <c r="J11" s="84"/>
      <c r="K11" s="85"/>
      <c r="L11" s="56"/>
      <c r="M11" s="84"/>
      <c r="N11" s="85"/>
    </row>
    <row r="12" spans="1:14" s="17" customFormat="1" ht="32.25" customHeight="1">
      <c r="A12" s="12"/>
      <c r="B12" s="16"/>
      <c r="C12" s="16"/>
      <c r="D12" s="90"/>
      <c r="E12" s="77"/>
      <c r="F12" s="86"/>
      <c r="G12" s="87"/>
      <c r="H12" s="18"/>
      <c r="I12" s="18"/>
      <c r="J12" s="84"/>
      <c r="K12" s="85"/>
      <c r="L12" s="56"/>
      <c r="M12" s="84"/>
      <c r="N12" s="85"/>
    </row>
    <row r="13" spans="1:14" s="17" customFormat="1" ht="32.25" customHeight="1">
      <c r="A13" s="14"/>
      <c r="B13" s="12"/>
      <c r="C13" s="12"/>
      <c r="D13" s="90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2.25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2.25" customHeight="1">
      <c r="A15" s="13"/>
      <c r="B15" s="12"/>
      <c r="C15" s="12"/>
      <c r="D15" s="91"/>
      <c r="E15" s="19" t="s">
        <v>42</v>
      </c>
      <c r="F15" s="20">
        <v>1</v>
      </c>
      <c r="G15" s="20">
        <v>0</v>
      </c>
      <c r="H15" s="20">
        <v>1</v>
      </c>
      <c r="I15" s="20">
        <v>0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</row>
  </sheetData>
  <mergeCells count="36">
    <mergeCell ref="F9:G9"/>
    <mergeCell ref="J9:K9"/>
    <mergeCell ref="M9:N9"/>
    <mergeCell ref="M7:N7"/>
    <mergeCell ref="E4:E5"/>
    <mergeCell ref="E6:E8"/>
    <mergeCell ref="M12:N12"/>
    <mergeCell ref="F10:G10"/>
    <mergeCell ref="J10:K10"/>
    <mergeCell ref="F11:G11"/>
    <mergeCell ref="J11:K11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M5:N5"/>
    <mergeCell ref="F6:G6"/>
    <mergeCell ref="J6:K6"/>
    <mergeCell ref="F8:G8"/>
    <mergeCell ref="J8:K8"/>
    <mergeCell ref="M8:N8"/>
    <mergeCell ref="M6:N6"/>
    <mergeCell ref="F7:G7"/>
    <mergeCell ref="J7:K7"/>
  </mergeCells>
  <phoneticPr fontId="1" type="noConversion"/>
  <conditionalFormatting sqref="F16:M17 F14:N15">
    <cfRule type="cellIs" dxfId="28" priority="3108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4" sqref="D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3" t="s">
        <v>67</v>
      </c>
      <c r="B1" s="103"/>
      <c r="C1" s="103"/>
      <c r="D1" s="103"/>
      <c r="BN1" t="s">
        <v>68</v>
      </c>
      <c r="DE1" s="103" t="s">
        <v>69</v>
      </c>
      <c r="DF1" s="103"/>
      <c r="DG1" s="103"/>
      <c r="DH1" s="103"/>
      <c r="FR1" t="s">
        <v>68</v>
      </c>
    </row>
    <row r="2" spans="1:215" s="34" customFormat="1" ht="26.25" customHeight="1">
      <c r="A2" s="104" t="s">
        <v>70</v>
      </c>
      <c r="B2" s="106" t="s">
        <v>0</v>
      </c>
      <c r="C2" s="108" t="s">
        <v>1</v>
      </c>
      <c r="D2" s="110" t="s">
        <v>2</v>
      </c>
      <c r="E2" s="112" t="s">
        <v>3</v>
      </c>
      <c r="F2" s="114" t="s">
        <v>71</v>
      </c>
      <c r="G2" s="114" t="s">
        <v>72</v>
      </c>
      <c r="H2" s="116" t="s">
        <v>73</v>
      </c>
      <c r="I2" s="116" t="s">
        <v>74</v>
      </c>
      <c r="J2" s="116" t="s">
        <v>4</v>
      </c>
      <c r="K2" s="133" t="s">
        <v>75</v>
      </c>
      <c r="L2" s="121" t="s">
        <v>76</v>
      </c>
      <c r="M2" s="135" t="s">
        <v>5</v>
      </c>
      <c r="N2" s="137" t="s">
        <v>6</v>
      </c>
      <c r="O2" s="114" t="s">
        <v>7</v>
      </c>
      <c r="P2" s="121" t="s">
        <v>10</v>
      </c>
      <c r="Q2" s="126" t="s">
        <v>9</v>
      </c>
      <c r="R2" s="128" t="s">
        <v>8</v>
      </c>
      <c r="S2" s="130" t="s">
        <v>11</v>
      </c>
      <c r="T2" s="131"/>
      <c r="U2" s="131"/>
      <c r="V2" s="131"/>
      <c r="W2" s="131"/>
      <c r="X2" s="131"/>
      <c r="Y2" s="131"/>
      <c r="Z2" s="131"/>
      <c r="AA2" s="132"/>
      <c r="AB2" s="118" t="s">
        <v>77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78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20" t="s">
        <v>79</v>
      </c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 t="s">
        <v>80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E2" s="104" t="s">
        <v>70</v>
      </c>
      <c r="DF2" s="106" t="s">
        <v>0</v>
      </c>
      <c r="DG2" s="108" t="s">
        <v>1</v>
      </c>
      <c r="DH2" s="110" t="s">
        <v>2</v>
      </c>
      <c r="DI2" s="114" t="s">
        <v>3</v>
      </c>
      <c r="DJ2" s="114" t="s">
        <v>71</v>
      </c>
      <c r="DK2" s="114" t="s">
        <v>72</v>
      </c>
      <c r="DL2" s="116" t="s">
        <v>73</v>
      </c>
      <c r="DM2" s="116" t="s">
        <v>74</v>
      </c>
      <c r="DN2" s="116" t="s">
        <v>4</v>
      </c>
      <c r="DO2" s="133" t="s">
        <v>75</v>
      </c>
      <c r="DP2" s="121" t="s">
        <v>76</v>
      </c>
      <c r="DQ2" s="135" t="s">
        <v>5</v>
      </c>
      <c r="DR2" s="137" t="s">
        <v>6</v>
      </c>
      <c r="DS2" s="114" t="s">
        <v>7</v>
      </c>
      <c r="DT2" s="121" t="s">
        <v>10</v>
      </c>
      <c r="DU2" s="126" t="s">
        <v>9</v>
      </c>
      <c r="DV2" s="128" t="s">
        <v>8</v>
      </c>
      <c r="DW2" s="130" t="s">
        <v>11</v>
      </c>
      <c r="DX2" s="131"/>
      <c r="DY2" s="131"/>
      <c r="DZ2" s="131"/>
      <c r="EA2" s="131"/>
      <c r="EB2" s="131"/>
      <c r="EC2" s="131"/>
      <c r="ED2" s="131"/>
      <c r="EE2" s="132"/>
      <c r="EF2" s="118" t="s">
        <v>77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78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20" t="s">
        <v>79</v>
      </c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 t="s">
        <v>80</v>
      </c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</row>
    <row r="3" spans="1:215" s="34" customFormat="1" ht="36" customHeight="1">
      <c r="A3" s="105"/>
      <c r="B3" s="107"/>
      <c r="C3" s="109"/>
      <c r="D3" s="111"/>
      <c r="E3" s="113"/>
      <c r="F3" s="115"/>
      <c r="G3" s="115"/>
      <c r="H3" s="117"/>
      <c r="I3" s="117"/>
      <c r="J3" s="117"/>
      <c r="K3" s="134"/>
      <c r="L3" s="122"/>
      <c r="M3" s="136"/>
      <c r="N3" s="138"/>
      <c r="O3" s="115"/>
      <c r="P3" s="122"/>
      <c r="Q3" s="127"/>
      <c r="R3" s="129"/>
      <c r="S3" s="35" t="s">
        <v>12</v>
      </c>
      <c r="T3" s="35" t="s">
        <v>13</v>
      </c>
      <c r="U3" s="35" t="s">
        <v>81</v>
      </c>
      <c r="V3" s="35" t="s">
        <v>82</v>
      </c>
      <c r="W3" s="35" t="s">
        <v>83</v>
      </c>
      <c r="X3" s="35" t="s">
        <v>84</v>
      </c>
      <c r="Y3" s="35" t="s">
        <v>85</v>
      </c>
      <c r="Z3" s="35" t="s">
        <v>86</v>
      </c>
      <c r="AA3" s="35" t="s">
        <v>87</v>
      </c>
      <c r="AB3" s="36" t="s">
        <v>88</v>
      </c>
      <c r="AC3" s="25" t="s">
        <v>89</v>
      </c>
      <c r="AD3" s="25" t="s">
        <v>90</v>
      </c>
      <c r="AE3" s="25" t="s">
        <v>91</v>
      </c>
      <c r="AF3" s="36" t="s">
        <v>92</v>
      </c>
      <c r="AG3" s="25" t="s">
        <v>93</v>
      </c>
      <c r="AH3" s="25" t="s">
        <v>94</v>
      </c>
      <c r="AI3" s="36" t="s">
        <v>95</v>
      </c>
      <c r="AJ3" s="36" t="s">
        <v>96</v>
      </c>
      <c r="AK3" s="36" t="s">
        <v>97</v>
      </c>
      <c r="AL3" s="26" t="s">
        <v>98</v>
      </c>
      <c r="AM3" s="25" t="s">
        <v>99</v>
      </c>
      <c r="AN3" s="25" t="s">
        <v>100</v>
      </c>
      <c r="AO3" s="25" t="s">
        <v>101</v>
      </c>
      <c r="AP3" s="36" t="s">
        <v>102</v>
      </c>
      <c r="AQ3" s="37" t="s">
        <v>103</v>
      </c>
      <c r="AR3" s="36" t="s">
        <v>104</v>
      </c>
      <c r="AS3" s="36" t="s">
        <v>105</v>
      </c>
      <c r="AT3" s="36" t="s">
        <v>106</v>
      </c>
      <c r="AU3" s="36" t="s">
        <v>107</v>
      </c>
      <c r="AV3" s="25" t="s">
        <v>108</v>
      </c>
      <c r="AW3" s="25" t="s">
        <v>109</v>
      </c>
      <c r="AX3" s="25" t="s">
        <v>110</v>
      </c>
      <c r="AY3" s="25" t="s">
        <v>111</v>
      </c>
      <c r="AZ3" s="25" t="s">
        <v>112</v>
      </c>
      <c r="BA3" s="25" t="s">
        <v>113</v>
      </c>
      <c r="BB3" s="27" t="s">
        <v>89</v>
      </c>
      <c r="BC3" s="38" t="s">
        <v>90</v>
      </c>
      <c r="BD3" s="38" t="s">
        <v>91</v>
      </c>
      <c r="BE3" s="38" t="s">
        <v>114</v>
      </c>
      <c r="BF3" s="38" t="s">
        <v>100</v>
      </c>
      <c r="BG3" s="38" t="s">
        <v>92</v>
      </c>
      <c r="BH3" s="38" t="s">
        <v>94</v>
      </c>
      <c r="BI3" s="38" t="s">
        <v>115</v>
      </c>
      <c r="BJ3" s="38" t="s">
        <v>96</v>
      </c>
      <c r="BK3" s="38" t="s">
        <v>116</v>
      </c>
      <c r="BL3" s="38" t="s">
        <v>117</v>
      </c>
      <c r="BM3" s="38" t="s">
        <v>93</v>
      </c>
      <c r="BN3" s="38" t="s">
        <v>118</v>
      </c>
      <c r="BO3" s="38" t="s">
        <v>119</v>
      </c>
      <c r="BP3" s="36" t="s">
        <v>88</v>
      </c>
      <c r="BQ3" s="25" t="s">
        <v>89</v>
      </c>
      <c r="BR3" s="25" t="s">
        <v>90</v>
      </c>
      <c r="BS3" s="25" t="s">
        <v>91</v>
      </c>
      <c r="BT3" s="36" t="s">
        <v>92</v>
      </c>
      <c r="BU3" s="25" t="s">
        <v>93</v>
      </c>
      <c r="BV3" s="25" t="s">
        <v>94</v>
      </c>
      <c r="BW3" s="36" t="s">
        <v>95</v>
      </c>
      <c r="BX3" s="36" t="s">
        <v>96</v>
      </c>
      <c r="BY3" s="36" t="s">
        <v>97</v>
      </c>
      <c r="BZ3" s="26" t="s">
        <v>98</v>
      </c>
      <c r="CA3" s="25" t="s">
        <v>99</v>
      </c>
      <c r="CB3" s="25" t="s">
        <v>100</v>
      </c>
      <c r="CC3" s="25" t="s">
        <v>101</v>
      </c>
      <c r="CD3" s="36" t="s">
        <v>102</v>
      </c>
      <c r="CE3" s="37" t="s">
        <v>103</v>
      </c>
      <c r="CF3" s="36" t="s">
        <v>104</v>
      </c>
      <c r="CG3" s="36" t="s">
        <v>105</v>
      </c>
      <c r="CH3" s="36" t="s">
        <v>106</v>
      </c>
      <c r="CI3" s="36" t="s">
        <v>107</v>
      </c>
      <c r="CJ3" s="25" t="s">
        <v>108</v>
      </c>
      <c r="CK3" s="25" t="s">
        <v>109</v>
      </c>
      <c r="CL3" s="25" t="s">
        <v>110</v>
      </c>
      <c r="CM3" s="25" t="s">
        <v>111</v>
      </c>
      <c r="CN3" s="25" t="s">
        <v>112</v>
      </c>
      <c r="CO3" s="25" t="s">
        <v>113</v>
      </c>
      <c r="CP3" s="27" t="s">
        <v>89</v>
      </c>
      <c r="CQ3" s="38" t="s">
        <v>90</v>
      </c>
      <c r="CR3" s="38" t="s">
        <v>91</v>
      </c>
      <c r="CS3" s="38" t="s">
        <v>114</v>
      </c>
      <c r="CT3" s="38" t="s">
        <v>100</v>
      </c>
      <c r="CU3" s="38" t="s">
        <v>92</v>
      </c>
      <c r="CV3" s="38" t="s">
        <v>94</v>
      </c>
      <c r="CW3" s="38" t="s">
        <v>115</v>
      </c>
      <c r="CX3" s="38" t="s">
        <v>96</v>
      </c>
      <c r="CY3" s="38" t="s">
        <v>116</v>
      </c>
      <c r="CZ3" s="38" t="s">
        <v>117</v>
      </c>
      <c r="DA3" s="38" t="s">
        <v>93</v>
      </c>
      <c r="DB3" s="38" t="s">
        <v>118</v>
      </c>
      <c r="DC3" s="38" t="s">
        <v>119</v>
      </c>
      <c r="DE3" s="105"/>
      <c r="DF3" s="107"/>
      <c r="DG3" s="109"/>
      <c r="DH3" s="111"/>
      <c r="DI3" s="115"/>
      <c r="DJ3" s="115"/>
      <c r="DK3" s="115"/>
      <c r="DL3" s="117"/>
      <c r="DM3" s="117"/>
      <c r="DN3" s="117"/>
      <c r="DO3" s="134"/>
      <c r="DP3" s="122"/>
      <c r="DQ3" s="136"/>
      <c r="DR3" s="138"/>
      <c r="DS3" s="115"/>
      <c r="DT3" s="122"/>
      <c r="DU3" s="127"/>
      <c r="DV3" s="129"/>
      <c r="DW3" s="35" t="s">
        <v>12</v>
      </c>
      <c r="DX3" s="35" t="s">
        <v>13</v>
      </c>
      <c r="DY3" s="35" t="s">
        <v>81</v>
      </c>
      <c r="DZ3" s="35" t="s">
        <v>82</v>
      </c>
      <c r="EA3" s="35" t="s">
        <v>83</v>
      </c>
      <c r="EB3" s="35" t="s">
        <v>84</v>
      </c>
      <c r="EC3" s="35" t="s">
        <v>85</v>
      </c>
      <c r="ED3" s="35" t="s">
        <v>86</v>
      </c>
      <c r="EE3" s="35" t="s">
        <v>87</v>
      </c>
      <c r="EF3" s="36" t="s">
        <v>88</v>
      </c>
      <c r="EG3" s="25" t="s">
        <v>89</v>
      </c>
      <c r="EH3" s="25" t="s">
        <v>90</v>
      </c>
      <c r="EI3" s="25" t="s">
        <v>91</v>
      </c>
      <c r="EJ3" s="36" t="s">
        <v>92</v>
      </c>
      <c r="EK3" s="25" t="s">
        <v>93</v>
      </c>
      <c r="EL3" s="25" t="s">
        <v>94</v>
      </c>
      <c r="EM3" s="36" t="s">
        <v>95</v>
      </c>
      <c r="EN3" s="36" t="s">
        <v>96</v>
      </c>
      <c r="EO3" s="36" t="s">
        <v>97</v>
      </c>
      <c r="EP3" s="26" t="s">
        <v>98</v>
      </c>
      <c r="EQ3" s="25" t="s">
        <v>99</v>
      </c>
      <c r="ER3" s="25" t="s">
        <v>100</v>
      </c>
      <c r="ES3" s="25" t="s">
        <v>101</v>
      </c>
      <c r="ET3" s="36" t="s">
        <v>102</v>
      </c>
      <c r="EU3" s="37" t="s">
        <v>103</v>
      </c>
      <c r="EV3" s="36" t="s">
        <v>104</v>
      </c>
      <c r="EW3" s="36" t="s">
        <v>105</v>
      </c>
      <c r="EX3" s="36" t="s">
        <v>106</v>
      </c>
      <c r="EY3" s="36" t="s">
        <v>107</v>
      </c>
      <c r="EZ3" s="25" t="s">
        <v>108</v>
      </c>
      <c r="FA3" s="25" t="s">
        <v>109</v>
      </c>
      <c r="FB3" s="25" t="s">
        <v>110</v>
      </c>
      <c r="FC3" s="25" t="s">
        <v>111</v>
      </c>
      <c r="FD3" s="25" t="s">
        <v>112</v>
      </c>
      <c r="FE3" s="25" t="s">
        <v>113</v>
      </c>
      <c r="FF3" s="27" t="s">
        <v>89</v>
      </c>
      <c r="FG3" s="38" t="s">
        <v>90</v>
      </c>
      <c r="FH3" s="38" t="s">
        <v>91</v>
      </c>
      <c r="FI3" s="38" t="s">
        <v>114</v>
      </c>
      <c r="FJ3" s="38" t="s">
        <v>100</v>
      </c>
      <c r="FK3" s="38" t="s">
        <v>92</v>
      </c>
      <c r="FL3" s="38" t="s">
        <v>94</v>
      </c>
      <c r="FM3" s="38" t="s">
        <v>115</v>
      </c>
      <c r="FN3" s="38" t="s">
        <v>96</v>
      </c>
      <c r="FO3" s="38" t="s">
        <v>116</v>
      </c>
      <c r="FP3" s="38" t="s">
        <v>117</v>
      </c>
      <c r="FQ3" s="38" t="s">
        <v>93</v>
      </c>
      <c r="FR3" s="38" t="s">
        <v>118</v>
      </c>
      <c r="FS3" s="38" t="s">
        <v>105</v>
      </c>
      <c r="FT3" s="36" t="s">
        <v>88</v>
      </c>
      <c r="FU3" s="25" t="s">
        <v>89</v>
      </c>
      <c r="FV3" s="25" t="s">
        <v>90</v>
      </c>
      <c r="FW3" s="25" t="s">
        <v>91</v>
      </c>
      <c r="FX3" s="36" t="s">
        <v>92</v>
      </c>
      <c r="FY3" s="25" t="s">
        <v>93</v>
      </c>
      <c r="FZ3" s="25" t="s">
        <v>94</v>
      </c>
      <c r="GA3" s="36" t="s">
        <v>95</v>
      </c>
      <c r="GB3" s="36" t="s">
        <v>96</v>
      </c>
      <c r="GC3" s="36" t="s">
        <v>97</v>
      </c>
      <c r="GD3" s="26" t="s">
        <v>98</v>
      </c>
      <c r="GE3" s="25" t="s">
        <v>99</v>
      </c>
      <c r="GF3" s="25" t="s">
        <v>100</v>
      </c>
      <c r="GG3" s="25" t="s">
        <v>101</v>
      </c>
      <c r="GH3" s="36" t="s">
        <v>102</v>
      </c>
      <c r="GI3" s="37" t="s">
        <v>103</v>
      </c>
      <c r="GJ3" s="36" t="s">
        <v>104</v>
      </c>
      <c r="GK3" s="36" t="s">
        <v>105</v>
      </c>
      <c r="GL3" s="36" t="s">
        <v>106</v>
      </c>
      <c r="GM3" s="36" t="s">
        <v>107</v>
      </c>
      <c r="GN3" s="25" t="s">
        <v>108</v>
      </c>
      <c r="GO3" s="25" t="s">
        <v>109</v>
      </c>
      <c r="GP3" s="25" t="s">
        <v>110</v>
      </c>
      <c r="GQ3" s="25" t="s">
        <v>111</v>
      </c>
      <c r="GR3" s="25" t="s">
        <v>112</v>
      </c>
      <c r="GS3" s="25" t="s">
        <v>113</v>
      </c>
      <c r="GT3" s="27" t="s">
        <v>89</v>
      </c>
      <c r="GU3" s="38" t="s">
        <v>90</v>
      </c>
      <c r="GV3" s="38" t="s">
        <v>91</v>
      </c>
      <c r="GW3" s="38" t="s">
        <v>114</v>
      </c>
      <c r="GX3" s="38" t="s">
        <v>100</v>
      </c>
      <c r="GY3" s="38" t="s">
        <v>92</v>
      </c>
      <c r="GZ3" s="38" t="s">
        <v>94</v>
      </c>
      <c r="HA3" s="38" t="s">
        <v>115</v>
      </c>
      <c r="HB3" s="38" t="s">
        <v>96</v>
      </c>
      <c r="HC3" s="38" t="s">
        <v>116</v>
      </c>
      <c r="HD3" s="38" t="s">
        <v>117</v>
      </c>
      <c r="HE3" s="38" t="s">
        <v>93</v>
      </c>
      <c r="HF3" s="38" t="s">
        <v>118</v>
      </c>
      <c r="HG3" s="38" t="s">
        <v>105</v>
      </c>
    </row>
    <row r="4" spans="1:215" s="34" customFormat="1" ht="16.5" hidden="1" customHeight="1">
      <c r="A4" s="62">
        <v>30501005</v>
      </c>
      <c r="B4" s="106" t="s">
        <v>120</v>
      </c>
      <c r="C4" s="82" t="s">
        <v>121</v>
      </c>
      <c r="D4" s="83"/>
      <c r="E4" s="63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6" t="s">
        <v>120</v>
      </c>
      <c r="DG4" s="82" t="s">
        <v>121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7"/>
      <c r="C5" s="82" t="s">
        <v>122</v>
      </c>
      <c r="D5" s="83"/>
      <c r="E5" s="63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7"/>
      <c r="DG5" s="82" t="s">
        <v>122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3" t="s">
        <v>123</v>
      </c>
      <c r="C6" s="28" t="s">
        <v>124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3" t="s">
        <v>125</v>
      </c>
      <c r="DG6" s="28" t="s">
        <v>124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4"/>
      <c r="C7" s="28" t="s">
        <v>126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4"/>
      <c r="DG7" s="28" t="s">
        <v>126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4"/>
      <c r="C8" s="28" t="s">
        <v>127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4"/>
      <c r="DG8" s="28" t="s">
        <v>127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4"/>
      <c r="C9" s="28" t="s">
        <v>128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4"/>
      <c r="DG9" s="28" t="s">
        <v>128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5"/>
      <c r="C10" s="28" t="s">
        <v>129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5"/>
      <c r="DG10" s="28" t="s">
        <v>129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3" t="s">
        <v>130</v>
      </c>
      <c r="C11" s="28" t="s">
        <v>131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3" t="s">
        <v>130</v>
      </c>
      <c r="DG11" s="28" t="s">
        <v>131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4"/>
      <c r="C12" s="28" t="s">
        <v>132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4"/>
      <c r="DG12" s="28" t="s">
        <v>132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5"/>
      <c r="C13" s="28" t="s">
        <v>133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5"/>
      <c r="DG13" s="28" t="s">
        <v>133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39" t="s">
        <v>134</v>
      </c>
      <c r="C14" s="28" t="s">
        <v>129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39" t="s">
        <v>134</v>
      </c>
      <c r="DG14" s="28" t="s">
        <v>129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39"/>
      <c r="C15" s="28" t="s">
        <v>135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39"/>
      <c r="DG15" s="28" t="s">
        <v>135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39"/>
      <c r="C16" s="28" t="s">
        <v>136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39"/>
      <c r="DG16" s="28" t="s">
        <v>136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39"/>
      <c r="C17" s="28" t="s">
        <v>137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39"/>
      <c r="DG17" s="28" t="s">
        <v>137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3" t="s">
        <v>138</v>
      </c>
      <c r="C18" s="28" t="s">
        <v>137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3" t="s">
        <v>138</v>
      </c>
      <c r="DG18" s="28" t="s">
        <v>137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4"/>
      <c r="C19" s="28" t="s">
        <v>139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4"/>
      <c r="DG19" s="28" t="s">
        <v>139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5"/>
      <c r="C20" s="28" t="s">
        <v>127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5"/>
      <c r="DG20" s="28" t="s">
        <v>127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3" t="s">
        <v>140</v>
      </c>
      <c r="C21" s="28" t="s">
        <v>141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3" t="s">
        <v>140</v>
      </c>
      <c r="DG21" s="28" t="s">
        <v>141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4"/>
      <c r="C22" s="28" t="s">
        <v>142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4"/>
      <c r="DG22" s="28" t="s">
        <v>142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4"/>
      <c r="C23" s="28" t="s">
        <v>143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4"/>
      <c r="DG23" s="28" t="s">
        <v>143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5"/>
      <c r="C24" s="28" t="s">
        <v>122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5"/>
      <c r="DG24" s="28" t="s">
        <v>122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0" t="s">
        <v>144</v>
      </c>
      <c r="C25" s="28" t="s">
        <v>145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0" t="s">
        <v>144</v>
      </c>
      <c r="DG25" s="28" t="s">
        <v>145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39" t="s">
        <v>146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39" t="s">
        <v>146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39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39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40" t="s">
        <v>147</v>
      </c>
      <c r="C28" s="28" t="s">
        <v>148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40" t="s">
        <v>147</v>
      </c>
      <c r="DG28" s="28" t="s">
        <v>148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1"/>
      <c r="C29" s="28" t="s">
        <v>127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1"/>
      <c r="DG29" s="28" t="s">
        <v>127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1"/>
      <c r="C30" s="28" t="s">
        <v>139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1"/>
      <c r="DG30" s="28" t="s">
        <v>139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2"/>
      <c r="C31" s="28" t="s">
        <v>137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2"/>
      <c r="DG31" s="28" t="s">
        <v>137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customHeight="1">
      <c r="A32" s="62">
        <v>30100046</v>
      </c>
      <c r="B32" s="123" t="s">
        <v>149</v>
      </c>
      <c r="C32" s="28" t="s">
        <v>128</v>
      </c>
      <c r="D32" s="5">
        <v>513</v>
      </c>
      <c r="E32" s="22">
        <v>5.03</v>
      </c>
      <c r="F32" s="23">
        <f t="shared" si="0"/>
        <v>2580.3900000000003</v>
      </c>
      <c r="G32" s="23">
        <f>+'[2]29'!$L$56</f>
        <v>1965.2399999999998</v>
      </c>
      <c r="H32" s="23">
        <f t="shared" si="1"/>
        <v>9.5</v>
      </c>
      <c r="I32" s="23">
        <f t="shared" si="2"/>
        <v>0</v>
      </c>
      <c r="J32" s="23">
        <f t="shared" si="3"/>
        <v>2589.8900000000003</v>
      </c>
      <c r="K32" s="23">
        <f t="shared" si="4"/>
        <v>0.36681094563861782</v>
      </c>
      <c r="L32" s="23">
        <f t="shared" si="5"/>
        <v>0</v>
      </c>
      <c r="M32" s="10">
        <v>0.2</v>
      </c>
      <c r="N32" s="23">
        <f t="shared" si="6"/>
        <v>5.1797800000000009</v>
      </c>
      <c r="O32" s="23">
        <f t="shared" si="7"/>
        <v>-0.16681094563861781</v>
      </c>
      <c r="P32" s="23">
        <f t="shared" si="8"/>
        <v>0</v>
      </c>
      <c r="Q32" s="7">
        <v>0.1</v>
      </c>
      <c r="R32" s="6">
        <f t="shared" si="9"/>
        <v>0.25898900000000002</v>
      </c>
      <c r="S32" s="5"/>
      <c r="T32" s="5"/>
      <c r="U32" s="5"/>
      <c r="V32" s="5"/>
      <c r="W32" s="5"/>
      <c r="X32" s="5"/>
      <c r="Y32" s="5"/>
      <c r="Z32" s="5"/>
      <c r="AA32" s="5"/>
      <c r="AB32" s="4">
        <v>0.8</v>
      </c>
      <c r="AC32" s="4">
        <v>3.2</v>
      </c>
      <c r="AD32" s="4">
        <v>1.5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4</v>
      </c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8"/>
        <v>3.0889342790620448E-2</v>
      </c>
      <c r="BQ32" s="4">
        <f t="shared" si="38"/>
        <v>872.38400000000013</v>
      </c>
      <c r="BR32" s="4" t="str">
        <f t="shared" si="38"/>
        <v/>
      </c>
      <c r="BS32" s="4">
        <f t="shared" si="38"/>
        <v>0</v>
      </c>
      <c r="BT32" s="4">
        <f t="shared" si="38"/>
        <v>0</v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>
        <f t="shared" si="38"/>
        <v>0</v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>
        <f t="shared" si="36"/>
        <v>0</v>
      </c>
      <c r="CI32" s="4">
        <f t="shared" si="36"/>
        <v>125</v>
      </c>
      <c r="CJ32" s="4">
        <f t="shared" si="36"/>
        <v>0</v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>
        <f t="shared" si="39"/>
        <v>0</v>
      </c>
      <c r="DB32" s="4" t="str">
        <f t="shared" si="39"/>
        <v/>
      </c>
      <c r="DC32" s="4" t="str">
        <f t="shared" si="39"/>
        <v/>
      </c>
      <c r="DE32" s="68">
        <v>30100046</v>
      </c>
      <c r="DF32" s="123" t="s">
        <v>149</v>
      </c>
      <c r="DG32" s="28" t="s">
        <v>128</v>
      </c>
      <c r="DH32" s="5">
        <f t="shared" si="13"/>
        <v>1233</v>
      </c>
      <c r="DI32" s="24">
        <v>5.03</v>
      </c>
      <c r="DJ32" s="23">
        <f t="shared" si="14"/>
        <v>6201.9900000000007</v>
      </c>
      <c r="DK32" s="23">
        <f t="shared" si="15"/>
        <v>6026.735999999999</v>
      </c>
      <c r="DL32" s="23">
        <f t="shared" si="16"/>
        <v>11.5</v>
      </c>
      <c r="DM32" s="23">
        <f t="shared" si="17"/>
        <v>5</v>
      </c>
      <c r="DN32" s="23">
        <f t="shared" si="18"/>
        <v>6213.4900000000007</v>
      </c>
      <c r="DO32" s="23">
        <f t="shared" si="19"/>
        <v>0.18508117016362782</v>
      </c>
      <c r="DP32" s="23">
        <f t="shared" si="20"/>
        <v>8.2963647320871539E-2</v>
      </c>
      <c r="DQ32" s="10">
        <v>0.2</v>
      </c>
      <c r="DR32" s="23">
        <f t="shared" si="21"/>
        <v>12.426980000000004</v>
      </c>
      <c r="DS32" s="23">
        <f t="shared" si="22"/>
        <v>-6.8044817484499351E-2</v>
      </c>
      <c r="DT32" s="23">
        <f t="shared" si="23"/>
        <v>0</v>
      </c>
      <c r="DU32" s="7">
        <v>0.1</v>
      </c>
      <c r="DV32" s="6">
        <f t="shared" si="24"/>
        <v>0.62134900000000015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0.8</v>
      </c>
      <c r="EG32" s="55">
        <f t="shared" si="45"/>
        <v>5.2</v>
      </c>
      <c r="EH32" s="55">
        <f t="shared" si="45"/>
        <v>1.5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4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2.5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2.5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>
        <f t="shared" si="40"/>
        <v>1.2875211837469761E-2</v>
      </c>
      <c r="FU32" s="4">
        <f t="shared" si="40"/>
        <v>2809.5780869565219</v>
      </c>
      <c r="FV32" s="4">
        <f t="shared" si="40"/>
        <v>1808.0207999999998</v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>
        <f t="shared" si="37"/>
        <v>0</v>
      </c>
      <c r="GM32" s="4">
        <f t="shared" si="37"/>
        <v>76.92307692307692</v>
      </c>
      <c r="GN32" s="4">
        <f t="shared" si="37"/>
        <v>0</v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>
        <f t="shared" si="41"/>
        <v>0</v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4"/>
      <c r="C33" s="28" t="s">
        <v>124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4"/>
      <c r="DG33" s="28" t="s">
        <v>124</v>
      </c>
      <c r="DH33" s="5">
        <f t="shared" si="13"/>
        <v>127</v>
      </c>
      <c r="DI33" s="24">
        <v>5.03</v>
      </c>
      <c r="DJ33" s="23">
        <f t="shared" si="14"/>
        <v>638.81000000000006</v>
      </c>
      <c r="DK33" s="23">
        <f t="shared" si="15"/>
        <v>436.72</v>
      </c>
      <c r="DL33" s="23">
        <f t="shared" si="16"/>
        <v>0.8</v>
      </c>
      <c r="DM33" s="23">
        <f t="shared" si="17"/>
        <v>0</v>
      </c>
      <c r="DN33" s="23">
        <f t="shared" si="18"/>
        <v>639.61</v>
      </c>
      <c r="DO33" s="23">
        <f t="shared" si="19"/>
        <v>0.12507621832053908</v>
      </c>
      <c r="DP33" s="23">
        <f t="shared" si="20"/>
        <v>0</v>
      </c>
      <c r="DQ33" s="10">
        <v>0.2</v>
      </c>
      <c r="DR33" s="23">
        <f t="shared" si="21"/>
        <v>1.27922</v>
      </c>
      <c r="DS33" s="23">
        <f t="shared" si="22"/>
        <v>7.4923781679460927E-2</v>
      </c>
      <c r="DT33" s="23">
        <f t="shared" si="23"/>
        <v>0</v>
      </c>
      <c r="DU33" s="7">
        <v>0.1</v>
      </c>
      <c r="DV33" s="6">
        <f t="shared" si="24"/>
        <v>6.3961000000000004E-2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0.8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>
        <f t="shared" si="40"/>
        <v>0</v>
      </c>
      <c r="FU33" s="4">
        <f t="shared" si="40"/>
        <v>639.61</v>
      </c>
      <c r="FV33" s="4" t="str">
        <f t="shared" si="40"/>
        <v/>
      </c>
      <c r="FW33" s="4">
        <f t="shared" si="40"/>
        <v>0</v>
      </c>
      <c r="FX33" s="4">
        <f t="shared" si="40"/>
        <v>0</v>
      </c>
      <c r="FY33" s="4">
        <f t="shared" si="40"/>
        <v>0</v>
      </c>
      <c r="FZ33" s="4" t="str">
        <f t="shared" si="40"/>
        <v/>
      </c>
      <c r="GA33" s="4">
        <f t="shared" si="40"/>
        <v>0</v>
      </c>
      <c r="GB33" s="4">
        <f t="shared" si="40"/>
        <v>0</v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>
        <f t="shared" si="37"/>
        <v>0</v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2">
        <v>30100044</v>
      </c>
      <c r="B34" s="124"/>
      <c r="C34" s="28" t="s">
        <v>139</v>
      </c>
      <c r="D34" s="5">
        <v>563</v>
      </c>
      <c r="E34" s="22">
        <v>5.03</v>
      </c>
      <c r="F34" s="23">
        <f t="shared" si="0"/>
        <v>2831.8900000000003</v>
      </c>
      <c r="G34" s="23">
        <f>+'[2]29'!$L$55</f>
        <v>3275.3999999999996</v>
      </c>
      <c r="H34" s="23">
        <f t="shared" si="1"/>
        <v>4</v>
      </c>
      <c r="I34" s="23">
        <f t="shared" si="2"/>
        <v>0</v>
      </c>
      <c r="J34" s="23">
        <f t="shared" si="3"/>
        <v>2835.8900000000003</v>
      </c>
      <c r="K34" s="23">
        <f t="shared" si="4"/>
        <v>0.14104919443278829</v>
      </c>
      <c r="L34" s="23">
        <f t="shared" si="5"/>
        <v>0</v>
      </c>
      <c r="M34" s="10">
        <v>0.2</v>
      </c>
      <c r="N34" s="23">
        <f t="shared" si="6"/>
        <v>5.6717800000000009</v>
      </c>
      <c r="O34" s="23">
        <f t="shared" si="7"/>
        <v>5.8950805567211717E-2</v>
      </c>
      <c r="P34" s="23">
        <f t="shared" si="8"/>
        <v>0</v>
      </c>
      <c r="Q34" s="7">
        <v>0.1</v>
      </c>
      <c r="R34" s="6">
        <f t="shared" si="9"/>
        <v>0.28358900000000004</v>
      </c>
      <c r="S34" s="5"/>
      <c r="T34" s="5"/>
      <c r="U34" s="5"/>
      <c r="V34" s="5"/>
      <c r="W34" s="5"/>
      <c r="X34" s="5"/>
      <c r="Y34" s="5"/>
      <c r="Z34" s="5"/>
      <c r="AA34" s="5"/>
      <c r="AB34" s="4">
        <v>0.5</v>
      </c>
      <c r="AC34" s="4">
        <v>2.5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>
        <v>1</v>
      </c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1.7631149304098537E-2</v>
      </c>
      <c r="BQ34" s="4">
        <f t="shared" si="38"/>
        <v>1772.4312500000001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>
        <f t="shared" si="36"/>
        <v>0</v>
      </c>
      <c r="CI34" s="4">
        <f t="shared" si="36"/>
        <v>40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>
        <f t="shared" si="39"/>
        <v>0</v>
      </c>
      <c r="DB34" s="4" t="str">
        <f t="shared" si="39"/>
        <v/>
      </c>
      <c r="DC34" s="4" t="str">
        <f t="shared" si="39"/>
        <v/>
      </c>
      <c r="DE34" s="68">
        <v>30100044</v>
      </c>
      <c r="DF34" s="124"/>
      <c r="DG34" s="28" t="s">
        <v>139</v>
      </c>
      <c r="DH34" s="5">
        <f t="shared" si="13"/>
        <v>563</v>
      </c>
      <c r="DI34" s="24">
        <v>5.03</v>
      </c>
      <c r="DJ34" s="23">
        <f t="shared" si="14"/>
        <v>2831.8900000000003</v>
      </c>
      <c r="DK34" s="23">
        <f t="shared" si="15"/>
        <v>3275.3999999999996</v>
      </c>
      <c r="DL34" s="23">
        <f t="shared" si="16"/>
        <v>4</v>
      </c>
      <c r="DM34" s="23">
        <f t="shared" si="17"/>
        <v>0</v>
      </c>
      <c r="DN34" s="23">
        <f t="shared" si="18"/>
        <v>2835.8900000000003</v>
      </c>
      <c r="DO34" s="23">
        <f t="shared" si="19"/>
        <v>0.14104919443278829</v>
      </c>
      <c r="DP34" s="23">
        <f t="shared" si="20"/>
        <v>0</v>
      </c>
      <c r="DQ34" s="10">
        <v>0.2</v>
      </c>
      <c r="DR34" s="23">
        <f t="shared" si="21"/>
        <v>5.6717800000000009</v>
      </c>
      <c r="DS34" s="23">
        <f t="shared" si="22"/>
        <v>5.8950805567211717E-2</v>
      </c>
      <c r="DT34" s="23">
        <f t="shared" si="23"/>
        <v>0</v>
      </c>
      <c r="DU34" s="7">
        <v>0.1</v>
      </c>
      <c r="DV34" s="6">
        <f t="shared" si="24"/>
        <v>0.28358900000000004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0.5</v>
      </c>
      <c r="EG34" s="55">
        <f t="shared" si="45"/>
        <v>2.5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1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>
        <f t="shared" si="40"/>
        <v>1.7631149304098537E-2</v>
      </c>
      <c r="FU34" s="4">
        <f t="shared" si="40"/>
        <v>1772.4312500000001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>
        <f t="shared" si="37"/>
        <v>0</v>
      </c>
      <c r="GM34" s="4">
        <f t="shared" si="37"/>
        <v>40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>
        <f t="shared" si="41"/>
        <v>0</v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5"/>
      <c r="C35" s="28" t="s">
        <v>150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5"/>
      <c r="DG35" s="28" t="s">
        <v>150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3" t="s">
        <v>151</v>
      </c>
      <c r="C36" s="28" t="s">
        <v>152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3" t="s">
        <v>151</v>
      </c>
      <c r="DG36" s="28" t="s">
        <v>152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4"/>
      <c r="C37" s="28" t="s">
        <v>133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4"/>
      <c r="DG37" s="28" t="s">
        <v>133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4"/>
      <c r="C38" s="28" t="s">
        <v>153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4"/>
      <c r="DG38" s="28" t="s">
        <v>153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4"/>
      <c r="C39" s="28" t="s">
        <v>154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4"/>
      <c r="DG39" s="28" t="s">
        <v>154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5"/>
      <c r="C40" s="28" t="s">
        <v>155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5"/>
      <c r="DG40" s="28" t="s">
        <v>155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3" t="s">
        <v>156</v>
      </c>
      <c r="C41" s="28" t="s">
        <v>135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3" t="s">
        <v>156</v>
      </c>
      <c r="DG41" s="28" t="s">
        <v>135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25"/>
      <c r="C42" s="28" t="s">
        <v>157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5"/>
      <c r="DG42" s="28" t="s">
        <v>157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8" t="s">
        <v>158</v>
      </c>
      <c r="C43" s="28" t="s">
        <v>159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8" t="s">
        <v>158</v>
      </c>
      <c r="DG43" s="28" t="s">
        <v>159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3" t="s">
        <v>160</v>
      </c>
      <c r="C44" s="28" t="s">
        <v>161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3" t="s">
        <v>160</v>
      </c>
      <c r="DG44" s="28" t="s">
        <v>161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4"/>
      <c r="C45" s="28" t="s">
        <v>137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4"/>
      <c r="DG45" s="28" t="s">
        <v>137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3" t="s">
        <v>162</v>
      </c>
      <c r="C46" s="28" t="s">
        <v>137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3" t="s">
        <v>162</v>
      </c>
      <c r="DG46" s="28" t="s">
        <v>137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5"/>
      <c r="C47" s="28" t="s">
        <v>135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5"/>
      <c r="DG47" s="28" t="s">
        <v>135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4" t="s">
        <v>163</v>
      </c>
      <c r="C48" s="28" t="s">
        <v>150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4" t="s">
        <v>163</v>
      </c>
      <c r="DG48" s="28" t="s">
        <v>150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5"/>
      <c r="C49" s="28" t="s">
        <v>164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5"/>
      <c r="DG49" s="28" t="s">
        <v>164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4" t="s">
        <v>165</v>
      </c>
      <c r="C50" s="28" t="s">
        <v>126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4" t="s">
        <v>165</v>
      </c>
      <c r="DG50" s="28" t="s">
        <v>126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5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5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23" t="s">
        <v>166</v>
      </c>
      <c r="C52" s="28" t="s">
        <v>167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3" t="s">
        <v>166</v>
      </c>
      <c r="DG52" s="28" t="s">
        <v>167</v>
      </c>
      <c r="DH52" s="5">
        <f t="shared" si="13"/>
        <v>67</v>
      </c>
      <c r="DI52" s="24">
        <v>5.05</v>
      </c>
      <c r="DJ52" s="23">
        <f t="shared" si="14"/>
        <v>338.34999999999997</v>
      </c>
      <c r="DK52" s="23">
        <f t="shared" si="15"/>
        <v>394.3</v>
      </c>
      <c r="DL52" s="23">
        <f t="shared" si="16"/>
        <v>2.6</v>
      </c>
      <c r="DM52" s="23">
        <f t="shared" si="17"/>
        <v>0</v>
      </c>
      <c r="DN52" s="23">
        <f t="shared" si="18"/>
        <v>340.95</v>
      </c>
      <c r="DO52" s="23">
        <f t="shared" si="19"/>
        <v>0.76257515764774897</v>
      </c>
      <c r="DP52" s="23">
        <f t="shared" si="20"/>
        <v>0</v>
      </c>
      <c r="DQ52" s="10">
        <v>1.2</v>
      </c>
      <c r="DR52" s="23">
        <f t="shared" si="21"/>
        <v>4.0914000000000001</v>
      </c>
      <c r="DS52" s="23">
        <f t="shared" si="22"/>
        <v>0.43742484235225099</v>
      </c>
      <c r="DT52" s="23">
        <f t="shared" si="23"/>
        <v>2.9329813755682652</v>
      </c>
      <c r="DU52" s="7">
        <v>1</v>
      </c>
      <c r="DV52" s="6">
        <f t="shared" si="24"/>
        <v>0.34094999999999998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1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0.5</v>
      </c>
      <c r="EG52" s="55">
        <f t="shared" si="54"/>
        <v>0.6</v>
      </c>
      <c r="EH52" s="55">
        <f t="shared" si="54"/>
        <v>0</v>
      </c>
      <c r="EI52" s="55">
        <f t="shared" si="54"/>
        <v>0</v>
      </c>
      <c r="EJ52" s="55">
        <f t="shared" si="54"/>
        <v>0.3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1.2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>
        <f t="shared" si="49"/>
        <v>0.14664906877841327</v>
      </c>
      <c r="FU52" s="4">
        <f t="shared" si="49"/>
        <v>78.680769230769215</v>
      </c>
      <c r="FV52" s="4" t="str">
        <f t="shared" si="49"/>
        <v/>
      </c>
      <c r="FW52" s="4">
        <f t="shared" si="49"/>
        <v>0</v>
      </c>
      <c r="FX52" s="4">
        <f t="shared" ref="FW52:GL75" si="60">IF(ISERROR(EJ52/DR52*100),"",(EJ52/DR52*100))</f>
        <v>7.3324534389206626</v>
      </c>
      <c r="FY52" s="4">
        <f t="shared" si="60"/>
        <v>0</v>
      </c>
      <c r="FZ52" s="4">
        <f t="shared" si="60"/>
        <v>0</v>
      </c>
      <c r="GA52" s="4">
        <f t="shared" si="60"/>
        <v>0</v>
      </c>
      <c r="GB52" s="4">
        <f t="shared" si="60"/>
        <v>0</v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>
        <f t="shared" si="60"/>
        <v>0</v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>
        <f t="shared" si="47"/>
        <v>0</v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>
        <f t="shared" si="61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5"/>
      <c r="C53" s="28" t="s">
        <v>161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5"/>
      <c r="DG53" s="28" t="s">
        <v>161</v>
      </c>
      <c r="DH53" s="5">
        <f t="shared" si="13"/>
        <v>293</v>
      </c>
      <c r="DI53" s="24">
        <v>5.05</v>
      </c>
      <c r="DJ53" s="23">
        <f t="shared" si="14"/>
        <v>1479.6499999999999</v>
      </c>
      <c r="DK53" s="23">
        <f t="shared" si="15"/>
        <v>1495.0600000000002</v>
      </c>
      <c r="DL53" s="23">
        <f t="shared" si="16"/>
        <v>17.8</v>
      </c>
      <c r="DM53" s="23">
        <f t="shared" si="17"/>
        <v>0</v>
      </c>
      <c r="DN53" s="23">
        <f t="shared" si="18"/>
        <v>1497.4499999999998</v>
      </c>
      <c r="DO53" s="23">
        <f t="shared" si="19"/>
        <v>1.1886874353066881</v>
      </c>
      <c r="DP53" s="23">
        <f t="shared" si="20"/>
        <v>0</v>
      </c>
      <c r="DQ53" s="10">
        <v>0.6</v>
      </c>
      <c r="DR53" s="23">
        <f t="shared" si="21"/>
        <v>8.9846999999999984</v>
      </c>
      <c r="DS53" s="23">
        <f t="shared" si="22"/>
        <v>-0.5886874353066881</v>
      </c>
      <c r="DT53" s="23">
        <f t="shared" si="23"/>
        <v>2.0034057898427329</v>
      </c>
      <c r="DU53" s="7">
        <v>1</v>
      </c>
      <c r="DV53" s="6">
        <f t="shared" si="24"/>
        <v>1.4974499999999997</v>
      </c>
      <c r="DW53" s="5">
        <f t="shared" si="56"/>
        <v>1</v>
      </c>
      <c r="DX53" s="5">
        <f t="shared" si="56"/>
        <v>0</v>
      </c>
      <c r="DY53" s="5">
        <f t="shared" si="56"/>
        <v>1</v>
      </c>
      <c r="DZ53" s="5">
        <f t="shared" si="56"/>
        <v>0</v>
      </c>
      <c r="EA53" s="5">
        <f t="shared" si="56"/>
        <v>0</v>
      </c>
      <c r="EB53" s="5">
        <f t="shared" si="56"/>
        <v>1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4</v>
      </c>
      <c r="EG53" s="55">
        <f t="shared" si="54"/>
        <v>5</v>
      </c>
      <c r="EH53" s="55">
        <f t="shared" si="54"/>
        <v>0</v>
      </c>
      <c r="EI53" s="55">
        <f t="shared" si="54"/>
        <v>0</v>
      </c>
      <c r="EJ53" s="55">
        <f t="shared" si="54"/>
        <v>1.6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3.2</v>
      </c>
      <c r="ER53" s="55">
        <f t="shared" si="57"/>
        <v>0</v>
      </c>
      <c r="ES53" s="55">
        <f t="shared" si="57"/>
        <v>4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>
        <f t="shared" ref="FT53:GI103" si="63">IF(ISERROR(EF53/DN53*100),"",(EF53/DN53*100))</f>
        <v>0.26712077197903106</v>
      </c>
      <c r="FU53" s="4">
        <f t="shared" si="63"/>
        <v>420.63202247191009</v>
      </c>
      <c r="FV53" s="4" t="str">
        <f t="shared" si="63"/>
        <v/>
      </c>
      <c r="FW53" s="4">
        <f t="shared" si="60"/>
        <v>0</v>
      </c>
      <c r="FX53" s="4">
        <f t="shared" si="60"/>
        <v>17.80805146526874</v>
      </c>
      <c r="FY53" s="4">
        <f t="shared" si="60"/>
        <v>0</v>
      </c>
      <c r="FZ53" s="4">
        <f t="shared" si="60"/>
        <v>0</v>
      </c>
      <c r="GA53" s="4">
        <f t="shared" si="60"/>
        <v>0</v>
      </c>
      <c r="GB53" s="4">
        <f t="shared" si="60"/>
        <v>0</v>
      </c>
      <c r="GC53" s="4">
        <f t="shared" si="60"/>
        <v>0</v>
      </c>
      <c r="GD53" s="4" t="str">
        <f t="shared" si="60"/>
        <v/>
      </c>
      <c r="GE53" s="4">
        <f t="shared" si="60"/>
        <v>320</v>
      </c>
      <c r="GF53" s="4" t="str">
        <f t="shared" si="60"/>
        <v/>
      </c>
      <c r="GG53" s="4" t="str">
        <f t="shared" si="60"/>
        <v/>
      </c>
      <c r="GH53" s="4">
        <f t="shared" si="60"/>
        <v>0</v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>
        <f t="shared" si="60"/>
        <v>0</v>
      </c>
      <c r="GM53" s="4">
        <f t="shared" si="61"/>
        <v>0</v>
      </c>
      <c r="GN53" s="4" t="str">
        <f t="shared" si="61"/>
        <v/>
      </c>
      <c r="GO53" s="4" t="str">
        <f t="shared" si="61"/>
        <v/>
      </c>
      <c r="GP53" s="4">
        <f t="shared" si="61"/>
        <v>0</v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>
        <f t="shared" si="61"/>
        <v>0</v>
      </c>
      <c r="GX53" s="4" t="str">
        <f t="shared" si="55"/>
        <v/>
      </c>
      <c r="GY53" s="4">
        <f t="shared" si="55"/>
        <v>0</v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3" t="s">
        <v>168</v>
      </c>
      <c r="C54" s="28" t="s">
        <v>169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3" t="s">
        <v>168</v>
      </c>
      <c r="DG54" s="28" t="s">
        <v>169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5"/>
      <c r="C55" s="28" t="s">
        <v>170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5"/>
      <c r="DG55" s="28" t="s">
        <v>170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0" t="s">
        <v>171</v>
      </c>
      <c r="C56" s="28" t="s">
        <v>167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0" t="s">
        <v>171</v>
      </c>
      <c r="DG56" s="28" t="s">
        <v>167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3" t="s">
        <v>172</v>
      </c>
      <c r="C57" s="28" t="s">
        <v>161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3" t="s">
        <v>172</v>
      </c>
      <c r="DG57" s="28" t="s">
        <v>161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25"/>
      <c r="C58" s="28" t="s">
        <v>167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5"/>
      <c r="DG58" s="28" t="s">
        <v>167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3" t="s">
        <v>173</v>
      </c>
      <c r="C59" s="28" t="s">
        <v>161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3" t="s">
        <v>173</v>
      </c>
      <c r="DG59" s="28" t="s">
        <v>161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5"/>
      <c r="C60" s="28" t="s">
        <v>167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5"/>
      <c r="DG60" s="28" t="s">
        <v>167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customHeight="1">
      <c r="A61" s="62">
        <v>30400012</v>
      </c>
      <c r="B61" s="123" t="s">
        <v>174</v>
      </c>
      <c r="C61" s="28" t="s">
        <v>135</v>
      </c>
      <c r="D61" s="5">
        <v>85</v>
      </c>
      <c r="E61" s="22">
        <v>5.03</v>
      </c>
      <c r="F61" s="23">
        <f t="shared" si="0"/>
        <v>427.55</v>
      </c>
      <c r="G61" s="23"/>
      <c r="H61" s="23">
        <f t="shared" si="1"/>
        <v>0</v>
      </c>
      <c r="I61" s="23">
        <f t="shared" si="2"/>
        <v>0</v>
      </c>
      <c r="J61" s="23">
        <f t="shared" si="3"/>
        <v>427.55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1.2826499999999998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4.2755000000000001E-2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2"/>
        <v>0</v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>
        <f t="shared" si="58"/>
        <v>0</v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>
        <f t="shared" si="58"/>
        <v>0</v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3" t="s">
        <v>174</v>
      </c>
      <c r="DG61" s="28" t="s">
        <v>135</v>
      </c>
      <c r="DH61" s="5">
        <f t="shared" si="13"/>
        <v>171</v>
      </c>
      <c r="DI61" s="24">
        <v>5.03</v>
      </c>
      <c r="DJ61" s="23">
        <f t="shared" si="14"/>
        <v>860.13</v>
      </c>
      <c r="DK61" s="23">
        <f t="shared" si="15"/>
        <v>2106.2399999999998</v>
      </c>
      <c r="DL61" s="23">
        <f t="shared" si="16"/>
        <v>0</v>
      </c>
      <c r="DM61" s="23">
        <f t="shared" si="17"/>
        <v>0</v>
      </c>
      <c r="DN61" s="23">
        <f t="shared" si="18"/>
        <v>860.13</v>
      </c>
      <c r="DO61" s="23">
        <f t="shared" si="19"/>
        <v>0</v>
      </c>
      <c r="DP61" s="23">
        <f t="shared" si="20"/>
        <v>0</v>
      </c>
      <c r="DQ61" s="10">
        <v>0.3</v>
      </c>
      <c r="DR61" s="23">
        <f t="shared" si="21"/>
        <v>2.58039</v>
      </c>
      <c r="DS61" s="23">
        <f t="shared" si="22"/>
        <v>0.3</v>
      </c>
      <c r="DT61" s="23">
        <f t="shared" si="23"/>
        <v>0</v>
      </c>
      <c r="DU61" s="7">
        <v>0.1</v>
      </c>
      <c r="DV61" s="6">
        <f t="shared" si="24"/>
        <v>8.6013000000000006E-2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>
        <f t="shared" si="63"/>
        <v>0</v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>
        <f t="shared" si="60"/>
        <v>0</v>
      </c>
      <c r="FY61" s="4">
        <f t="shared" si="60"/>
        <v>0</v>
      </c>
      <c r="FZ61" s="4" t="str">
        <f t="shared" si="60"/>
        <v/>
      </c>
      <c r="GA61" s="4">
        <f t="shared" si="60"/>
        <v>0</v>
      </c>
      <c r="GB61" s="4">
        <f t="shared" si="60"/>
        <v>0</v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24"/>
      <c r="C62" s="28" t="s">
        <v>150</v>
      </c>
      <c r="D62" s="5">
        <v>288</v>
      </c>
      <c r="E62" s="22">
        <v>5.03</v>
      </c>
      <c r="F62" s="23">
        <f t="shared" si="0"/>
        <v>1448.64</v>
      </c>
      <c r="G62" s="23"/>
      <c r="H62" s="23">
        <f t="shared" si="1"/>
        <v>0</v>
      </c>
      <c r="I62" s="23">
        <f t="shared" si="2"/>
        <v>0</v>
      </c>
      <c r="J62" s="23">
        <f t="shared" si="3"/>
        <v>1448.64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4.3459200000000004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0.14486399999999999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2"/>
        <v>0</v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4"/>
      <c r="DG62" s="28" t="s">
        <v>150</v>
      </c>
      <c r="DH62" s="5">
        <f t="shared" si="13"/>
        <v>576</v>
      </c>
      <c r="DI62" s="24">
        <v>5.03</v>
      </c>
      <c r="DJ62" s="23">
        <f t="shared" si="14"/>
        <v>2897.28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2897.28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8.6918400000000009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0.28972799999999999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>
        <f t="shared" si="63"/>
        <v>0</v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>
        <f t="shared" si="60"/>
        <v>0</v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>
        <f t="shared" si="60"/>
        <v>0</v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4"/>
      <c r="C63" s="80" t="s">
        <v>127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4"/>
      <c r="DG63" s="80" t="s">
        <v>127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5"/>
      <c r="C64" s="80" t="s">
        <v>175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5"/>
      <c r="DG64" s="80" t="s">
        <v>175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2">
        <v>30400013</v>
      </c>
      <c r="B65" s="123" t="s">
        <v>176</v>
      </c>
      <c r="C65" s="28" t="s">
        <v>126</v>
      </c>
      <c r="D65" s="5">
        <f>97+39</f>
        <v>136</v>
      </c>
      <c r="E65" s="22">
        <v>5.03</v>
      </c>
      <c r="F65" s="23">
        <f t="shared" si="0"/>
        <v>684.08</v>
      </c>
      <c r="G65" s="23"/>
      <c r="H65" s="23">
        <f t="shared" si="1"/>
        <v>2.65</v>
      </c>
      <c r="I65" s="23">
        <f t="shared" si="2"/>
        <v>0</v>
      </c>
      <c r="J65" s="23">
        <f t="shared" si="3"/>
        <v>686.73</v>
      </c>
      <c r="K65" s="23">
        <f t="shared" si="4"/>
        <v>0.38588673860177941</v>
      </c>
      <c r="L65" s="23" t="str">
        <f t="shared" si="5"/>
        <v>0</v>
      </c>
      <c r="M65" s="10">
        <v>0.5</v>
      </c>
      <c r="N65" s="23">
        <f t="shared" si="6"/>
        <v>3.4336500000000001</v>
      </c>
      <c r="O65" s="23">
        <f t="shared" si="7"/>
        <v>0.11411326139822059</v>
      </c>
      <c r="P65" s="23">
        <f t="shared" si="8"/>
        <v>0</v>
      </c>
      <c r="Q65" s="7">
        <v>0.1</v>
      </c>
      <c r="R65" s="6">
        <f t="shared" si="9"/>
        <v>6.8672999999999998E-2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>
        <f>5.3/2</f>
        <v>2.65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2"/>
        <v>0</v>
      </c>
      <c r="BQ65" s="4">
        <f t="shared" si="62"/>
        <v>686.73</v>
      </c>
      <c r="BR65" s="4" t="str">
        <f t="shared" si="62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>
        <f t="shared" si="59"/>
        <v>0</v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3" t="s">
        <v>176</v>
      </c>
      <c r="DG65" s="28" t="s">
        <v>126</v>
      </c>
      <c r="DH65" s="5">
        <f t="shared" si="13"/>
        <v>272</v>
      </c>
      <c r="DI65" s="24">
        <v>5.03</v>
      </c>
      <c r="DJ65" s="23">
        <f t="shared" si="14"/>
        <v>1368.16</v>
      </c>
      <c r="DK65" s="23">
        <f t="shared" si="15"/>
        <v>0</v>
      </c>
      <c r="DL65" s="23">
        <f t="shared" si="16"/>
        <v>5.3</v>
      </c>
      <c r="DM65" s="23">
        <f t="shared" si="17"/>
        <v>0</v>
      </c>
      <c r="DN65" s="23">
        <f t="shared" si="18"/>
        <v>1373.46</v>
      </c>
      <c r="DO65" s="23">
        <f t="shared" si="19"/>
        <v>0.38588673860177941</v>
      </c>
      <c r="DP65" s="23" t="str">
        <f t="shared" si="20"/>
        <v/>
      </c>
      <c r="DQ65" s="10">
        <v>0.5</v>
      </c>
      <c r="DR65" s="23">
        <f t="shared" si="21"/>
        <v>6.8673000000000002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0.137346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5.3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>
        <f t="shared" si="63"/>
        <v>0</v>
      </c>
      <c r="FU65" s="4">
        <f t="shared" si="63"/>
        <v>1373.46</v>
      </c>
      <c r="FV65" s="4" t="str">
        <f t="shared" si="63"/>
        <v/>
      </c>
      <c r="FW65" s="4">
        <f t="shared" si="60"/>
        <v>0</v>
      </c>
      <c r="FX65" s="4">
        <f t="shared" si="60"/>
        <v>0</v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>
        <f t="shared" si="61"/>
        <v>0</v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5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5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2">
        <v>30400014</v>
      </c>
      <c r="B67" s="143" t="s">
        <v>177</v>
      </c>
      <c r="C67" s="28" t="s">
        <v>135</v>
      </c>
      <c r="D67" s="5">
        <f>144+197</f>
        <v>341</v>
      </c>
      <c r="E67" s="22">
        <v>5.03</v>
      </c>
      <c r="F67" s="23">
        <f t="shared" si="0"/>
        <v>1715.23</v>
      </c>
      <c r="G67" s="23"/>
      <c r="H67" s="23">
        <f t="shared" si="1"/>
        <v>1.1499999999999999</v>
      </c>
      <c r="I67" s="23">
        <f t="shared" si="2"/>
        <v>0</v>
      </c>
      <c r="J67" s="23">
        <f t="shared" si="3"/>
        <v>1716.38</v>
      </c>
      <c r="K67" s="23">
        <f t="shared" si="4"/>
        <v>6.7001479858772528E-2</v>
      </c>
      <c r="L67" s="23" t="str">
        <f t="shared" si="5"/>
        <v>0</v>
      </c>
      <c r="M67" s="10">
        <v>0.4</v>
      </c>
      <c r="N67" s="23">
        <f t="shared" si="6"/>
        <v>6.865520000000001</v>
      </c>
      <c r="O67" s="23">
        <f t="shared" si="7"/>
        <v>0.33299852014122749</v>
      </c>
      <c r="P67" s="23">
        <f t="shared" si="8"/>
        <v>0</v>
      </c>
      <c r="Q67" s="7">
        <v>0.1</v>
      </c>
      <c r="R67" s="6">
        <f t="shared" si="9"/>
        <v>0.17163800000000004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>
        <f>2.3/2</f>
        <v>1.1499999999999999</v>
      </c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2"/>
        <v>0</v>
      </c>
      <c r="BQ67" s="4">
        <f t="shared" si="62"/>
        <v>1716.3799999999999</v>
      </c>
      <c r="BR67" s="4" t="str">
        <f t="shared" si="62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>
        <f t="shared" si="59"/>
        <v>0</v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3" t="s">
        <v>177</v>
      </c>
      <c r="DG67" s="28" t="s">
        <v>135</v>
      </c>
      <c r="DH67" s="5">
        <f t="shared" si="13"/>
        <v>680</v>
      </c>
      <c r="DI67" s="24">
        <v>5.03</v>
      </c>
      <c r="DJ67" s="23">
        <f t="shared" si="14"/>
        <v>3420.4</v>
      </c>
      <c r="DK67" s="23">
        <f t="shared" si="15"/>
        <v>0</v>
      </c>
      <c r="DL67" s="23">
        <f t="shared" si="16"/>
        <v>2.2999999999999998</v>
      </c>
      <c r="DM67" s="23">
        <f t="shared" si="17"/>
        <v>0</v>
      </c>
      <c r="DN67" s="23">
        <f t="shared" si="18"/>
        <v>3422.7000000000003</v>
      </c>
      <c r="DO67" s="23">
        <f t="shared" si="19"/>
        <v>6.7198410611505527E-2</v>
      </c>
      <c r="DP67" s="23" t="str">
        <f t="shared" si="20"/>
        <v/>
      </c>
      <c r="DQ67" s="10">
        <v>0.4</v>
      </c>
      <c r="DR67" s="23">
        <f t="shared" si="21"/>
        <v>13.690800000000001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0.34227000000000002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2.2999999999999998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>
        <f t="shared" si="63"/>
        <v>0</v>
      </c>
      <c r="FU67" s="4">
        <f t="shared" si="63"/>
        <v>3422.7000000000003</v>
      </c>
      <c r="FV67" s="4" t="str">
        <f t="shared" si="63"/>
        <v/>
      </c>
      <c r="FW67" s="4">
        <f t="shared" si="60"/>
        <v>0</v>
      </c>
      <c r="FX67" s="4">
        <f t="shared" si="60"/>
        <v>0</v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>
        <f t="shared" si="60"/>
        <v>0</v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>
        <f t="shared" si="61"/>
        <v>0</v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4"/>
      <c r="C68" s="28" t="s">
        <v>153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4"/>
      <c r="DG68" s="28" t="s">
        <v>153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5"/>
      <c r="C69" s="28" t="s">
        <v>169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5"/>
      <c r="DG69" s="28" t="s">
        <v>169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customHeight="1">
      <c r="A70" s="62">
        <v>30600002</v>
      </c>
      <c r="B70" s="123" t="s">
        <v>178</v>
      </c>
      <c r="C70" s="39" t="s">
        <v>127</v>
      </c>
      <c r="D70" s="5">
        <v>69</v>
      </c>
      <c r="E70" s="54">
        <v>5.03</v>
      </c>
      <c r="F70" s="23">
        <f t="shared" si="67"/>
        <v>347.07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347.07</v>
      </c>
      <c r="K70" s="23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0.69413999999999998</v>
      </c>
      <c r="O70" s="23">
        <f t="shared" si="74"/>
        <v>0.2</v>
      </c>
      <c r="P70" s="23">
        <f t="shared" si="75"/>
        <v>0</v>
      </c>
      <c r="Q70" s="7">
        <v>0.1</v>
      </c>
      <c r="R70" s="6">
        <f t="shared" si="76"/>
        <v>3.4707000000000002E-2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f t="shared" si="62"/>
        <v>0</v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>
        <f t="shared" si="62"/>
        <v>0</v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>
        <f t="shared" si="62"/>
        <v>0</v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3" t="s">
        <v>178</v>
      </c>
      <c r="DG70" s="39" t="s">
        <v>127</v>
      </c>
      <c r="DH70" s="5">
        <f t="shared" si="78"/>
        <v>138</v>
      </c>
      <c r="DI70" s="40">
        <v>5.03</v>
      </c>
      <c r="DJ70" s="23">
        <f t="shared" si="79"/>
        <v>694.14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694.14</v>
      </c>
      <c r="DO70" s="23">
        <f t="shared" si="84"/>
        <v>0</v>
      </c>
      <c r="DP70" s="23" t="str">
        <f t="shared" si="85"/>
        <v/>
      </c>
      <c r="DQ70" s="10">
        <v>0.2</v>
      </c>
      <c r="DR70" s="23">
        <f t="shared" si="86"/>
        <v>1.38828</v>
      </c>
      <c r="DS70" s="23" t="str">
        <f t="shared" si="87"/>
        <v/>
      </c>
      <c r="DT70" s="23">
        <f t="shared" si="88"/>
        <v>0</v>
      </c>
      <c r="DU70" s="7">
        <v>0.1</v>
      </c>
      <c r="DV70" s="6">
        <f t="shared" si="89"/>
        <v>6.9414000000000003E-2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>
        <f t="shared" si="63"/>
        <v>0</v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>
        <f t="shared" si="63"/>
        <v>0</v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>
        <f t="shared" si="63"/>
        <v>0</v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4"/>
      <c r="C71" s="39" t="s">
        <v>135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4"/>
      <c r="DG71" s="39" t="s">
        <v>135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customHeight="1">
      <c r="A72" s="62">
        <v>30600003</v>
      </c>
      <c r="B72" s="124"/>
      <c r="C72" s="39" t="s">
        <v>179</v>
      </c>
      <c r="D72" s="5">
        <v>20</v>
      </c>
      <c r="E72" s="54">
        <v>5.03</v>
      </c>
      <c r="F72" s="23">
        <f t="shared" si="67"/>
        <v>100.60000000000001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100.60000000000001</v>
      </c>
      <c r="K72" s="23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0.20120000000000005</v>
      </c>
      <c r="O72" s="23">
        <f t="shared" si="74"/>
        <v>0.2</v>
      </c>
      <c r="P72" s="23">
        <f t="shared" si="75"/>
        <v>0</v>
      </c>
      <c r="Q72" s="7">
        <v>0.1</v>
      </c>
      <c r="R72" s="6">
        <f t="shared" si="76"/>
        <v>1.0060000000000003E-2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f t="shared" si="62"/>
        <v>0</v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>
        <f t="shared" si="62"/>
        <v>0</v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>
        <f t="shared" si="62"/>
        <v>0</v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4"/>
      <c r="DG72" s="39" t="s">
        <v>179</v>
      </c>
      <c r="DH72" s="5">
        <f t="shared" si="78"/>
        <v>39</v>
      </c>
      <c r="DI72" s="40">
        <v>5.03</v>
      </c>
      <c r="DJ72" s="23">
        <f t="shared" si="79"/>
        <v>196.17000000000002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196.17000000000002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0.39234000000000008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1.9617000000000006E-2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>
        <f t="shared" si="63"/>
        <v>0</v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>
        <f t="shared" si="63"/>
        <v>0</v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>
        <f t="shared" si="63"/>
        <v>0</v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customHeight="1">
      <c r="A73" s="62">
        <v>30600001</v>
      </c>
      <c r="B73" s="125"/>
      <c r="C73" s="39" t="s">
        <v>180</v>
      </c>
      <c r="D73" s="5">
        <v>24</v>
      </c>
      <c r="E73" s="54">
        <v>5.03</v>
      </c>
      <c r="F73" s="23">
        <f t="shared" si="67"/>
        <v>120.72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120.72</v>
      </c>
      <c r="K73" s="23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0.24144000000000002</v>
      </c>
      <c r="O73" s="23">
        <f t="shared" si="74"/>
        <v>0.2</v>
      </c>
      <c r="P73" s="23">
        <f t="shared" si="75"/>
        <v>0</v>
      </c>
      <c r="Q73" s="7">
        <v>0.1</v>
      </c>
      <c r="R73" s="6">
        <f t="shared" si="76"/>
        <v>1.2072000000000001E-2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62"/>
        <v>0</v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>
        <f t="shared" si="62"/>
        <v>0</v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>
        <f t="shared" si="62"/>
        <v>0</v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5"/>
      <c r="DG73" s="39" t="s">
        <v>180</v>
      </c>
      <c r="DH73" s="5">
        <f t="shared" si="78"/>
        <v>48</v>
      </c>
      <c r="DI73" s="40">
        <v>5.03</v>
      </c>
      <c r="DJ73" s="23">
        <f t="shared" si="79"/>
        <v>241.44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241.44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0.48288000000000003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2.4144000000000002E-2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>
        <f t="shared" si="63"/>
        <v>0</v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>
        <f t="shared" si="63"/>
        <v>0</v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>
        <f t="shared" si="63"/>
        <v>0</v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3" t="s">
        <v>181</v>
      </c>
      <c r="C74" s="39" t="s">
        <v>127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3" t="s">
        <v>181</v>
      </c>
      <c r="DG74" s="39" t="s">
        <v>127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4"/>
      <c r="C75" s="39" t="s">
        <v>135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4"/>
      <c r="DG75" s="39" t="s">
        <v>135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4"/>
      <c r="C76" s="39" t="s">
        <v>179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4"/>
      <c r="DG76" s="39" t="s">
        <v>179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5"/>
      <c r="C77" s="39" t="s">
        <v>180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5"/>
      <c r="DG77" s="39" t="s">
        <v>180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8" t="s">
        <v>182</v>
      </c>
      <c r="C78" s="39" t="s">
        <v>183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8" t="s">
        <v>182</v>
      </c>
      <c r="DG78" s="39" t="s">
        <v>183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3" t="s">
        <v>184</v>
      </c>
      <c r="C79" s="80" t="s">
        <v>139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3" t="s">
        <v>184</v>
      </c>
      <c r="DG79" s="80" t="s">
        <v>139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5"/>
      <c r="C80" s="28" t="s">
        <v>126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5"/>
      <c r="DG80" s="28" t="s">
        <v>126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3" t="s">
        <v>185</v>
      </c>
      <c r="C81" s="28" t="s">
        <v>135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3" t="s">
        <v>185</v>
      </c>
      <c r="DG81" s="28" t="s">
        <v>135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24"/>
      <c r="C82" s="28" t="s">
        <v>127</v>
      </c>
      <c r="D82" s="5">
        <v>57</v>
      </c>
      <c r="E82" s="22">
        <v>5.07</v>
      </c>
      <c r="F82" s="23">
        <f t="shared" si="67"/>
        <v>288.99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288.99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0.86697000000000002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2.8899000000000001E-2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2"/>
        <v>0</v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>
        <f t="shared" si="62"/>
        <v>0</v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>
        <f t="shared" si="62"/>
        <v>0</v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4"/>
      <c r="DG82" s="28" t="s">
        <v>127</v>
      </c>
      <c r="DH82" s="5">
        <f t="shared" si="78"/>
        <v>114</v>
      </c>
      <c r="DI82" s="24">
        <v>5.07</v>
      </c>
      <c r="DJ82" s="23">
        <f t="shared" si="79"/>
        <v>577.98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577.98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1.73394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5.7798000000000002E-2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25"/>
      <c r="C83" s="28" t="s">
        <v>150</v>
      </c>
      <c r="D83" s="5">
        <v>63</v>
      </c>
      <c r="E83" s="22">
        <v>5.07</v>
      </c>
      <c r="F83" s="23">
        <f t="shared" si="67"/>
        <v>319.41000000000003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319.41000000000003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0.95823000000000003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3.1941000000000004E-2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33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5"/>
      <c r="DG83" s="28" t="s">
        <v>150</v>
      </c>
      <c r="DH83" s="5">
        <f t="shared" si="78"/>
        <v>127</v>
      </c>
      <c r="DI83" s="24">
        <v>5.07</v>
      </c>
      <c r="DJ83" s="23">
        <f t="shared" si="79"/>
        <v>643.89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643.89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1.93167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6.4389000000000002E-2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>
        <f t="shared" ref="FT83:GI133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3" t="s">
        <v>186</v>
      </c>
      <c r="C84" s="28" t="s">
        <v>180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3" t="s">
        <v>186</v>
      </c>
      <c r="DG84" s="28" t="s">
        <v>180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4"/>
      <c r="C85" s="28" t="s">
        <v>135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4"/>
      <c r="DG85" s="28" t="s">
        <v>135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4"/>
      <c r="C86" s="28" t="s">
        <v>150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4"/>
      <c r="DG86" s="28" t="s">
        <v>150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5"/>
      <c r="C87" s="28" t="s">
        <v>127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5"/>
      <c r="DG87" s="28" t="s">
        <v>127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customHeight="1">
      <c r="A88" s="62">
        <v>30400018</v>
      </c>
      <c r="B88" s="123" t="s">
        <v>187</v>
      </c>
      <c r="C88" s="28" t="s">
        <v>180</v>
      </c>
      <c r="D88" s="5">
        <v>411</v>
      </c>
      <c r="E88" s="22">
        <v>5.05</v>
      </c>
      <c r="F88" s="23">
        <f t="shared" si="67"/>
        <v>2075.5499999999997</v>
      </c>
      <c r="G88" s="23">
        <f>+'[2]29'!$L$192</f>
        <v>2962.0800000000004</v>
      </c>
      <c r="H88" s="23">
        <f t="shared" si="93"/>
        <v>7.5</v>
      </c>
      <c r="I88" s="23">
        <f t="shared" si="94"/>
        <v>0</v>
      </c>
      <c r="J88" s="23">
        <f t="shared" si="70"/>
        <v>2083.0499999999997</v>
      </c>
      <c r="K88" s="23">
        <f t="shared" si="71"/>
        <v>0.36004896665946573</v>
      </c>
      <c r="L88" s="23">
        <f t="shared" si="72"/>
        <v>0</v>
      </c>
      <c r="M88" s="10">
        <v>0.3</v>
      </c>
      <c r="N88" s="23">
        <f t="shared" si="73"/>
        <v>6.2491499999999984</v>
      </c>
      <c r="O88" s="23">
        <f t="shared" si="74"/>
        <v>-6.0048966659465741E-2</v>
      </c>
      <c r="P88" s="23">
        <f t="shared" si="75"/>
        <v>0</v>
      </c>
      <c r="Q88" s="7">
        <v>0.1</v>
      </c>
      <c r="R88" s="6">
        <f t="shared" si="76"/>
        <v>0.20830499999999999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>
        <v>7.5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8"/>
        <v>0</v>
      </c>
      <c r="BQ88" s="4">
        <f t="shared" si="98"/>
        <v>0</v>
      </c>
      <c r="BR88" s="4" t="str">
        <f t="shared" si="98"/>
        <v/>
      </c>
      <c r="BS88" s="4">
        <f t="shared" si="98"/>
        <v>0</v>
      </c>
      <c r="BT88" s="4">
        <f t="shared" si="98"/>
        <v>0</v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>
        <f t="shared" si="96"/>
        <v>0</v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>
        <f t="shared" si="53"/>
        <v>0</v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3" t="s">
        <v>187</v>
      </c>
      <c r="DG88" s="28" t="s">
        <v>180</v>
      </c>
      <c r="DH88" s="5">
        <f t="shared" si="78"/>
        <v>411</v>
      </c>
      <c r="DI88" s="24">
        <v>5.05</v>
      </c>
      <c r="DJ88" s="23">
        <f t="shared" si="79"/>
        <v>2075.5499999999997</v>
      </c>
      <c r="DK88" s="23">
        <f t="shared" si="80"/>
        <v>2962.0800000000004</v>
      </c>
      <c r="DL88" s="23">
        <f t="shared" si="81"/>
        <v>7.5</v>
      </c>
      <c r="DM88" s="23">
        <f t="shared" si="82"/>
        <v>0</v>
      </c>
      <c r="DN88" s="23">
        <f t="shared" si="83"/>
        <v>2083.0499999999997</v>
      </c>
      <c r="DO88" s="23">
        <f t="shared" si="84"/>
        <v>0.36004896665946573</v>
      </c>
      <c r="DP88" s="23">
        <f t="shared" si="85"/>
        <v>0</v>
      </c>
      <c r="DQ88" s="10">
        <v>0.3</v>
      </c>
      <c r="DR88" s="23">
        <f t="shared" si="86"/>
        <v>6.2491499999999984</v>
      </c>
      <c r="DS88" s="23">
        <f t="shared" si="87"/>
        <v>-6.0048966659465741E-2</v>
      </c>
      <c r="DT88" s="23">
        <f t="shared" si="88"/>
        <v>0</v>
      </c>
      <c r="DU88" s="7">
        <v>0.1</v>
      </c>
      <c r="DV88" s="6">
        <f t="shared" si="89"/>
        <v>0.20830499999999999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7.5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>
        <f t="shared" si="99"/>
        <v>0</v>
      </c>
      <c r="FU88" s="4">
        <f t="shared" si="99"/>
        <v>0</v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>
        <f t="shared" si="55"/>
        <v>0</v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4"/>
      <c r="C89" s="28" t="s">
        <v>135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4"/>
      <c r="DG89" s="28" t="s">
        <v>135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2">
        <v>30400020</v>
      </c>
      <c r="B90" s="124"/>
      <c r="C90" s="28" t="s">
        <v>150</v>
      </c>
      <c r="D90" s="5">
        <v>30</v>
      </c>
      <c r="E90" s="22">
        <v>5.05</v>
      </c>
      <c r="F90" s="23">
        <f t="shared" si="67"/>
        <v>151.5</v>
      </c>
      <c r="G90" s="23">
        <f>+'[2]29'!$L$194</f>
        <v>56.1</v>
      </c>
      <c r="H90" s="23">
        <f t="shared" si="93"/>
        <v>0</v>
      </c>
      <c r="I90" s="23">
        <f t="shared" si="94"/>
        <v>0</v>
      </c>
      <c r="J90" s="23">
        <f t="shared" si="70"/>
        <v>151.5</v>
      </c>
      <c r="K90" s="23">
        <f t="shared" si="71"/>
        <v>0</v>
      </c>
      <c r="L90" s="23">
        <f t="shared" si="72"/>
        <v>0</v>
      </c>
      <c r="M90" s="10">
        <v>0.3</v>
      </c>
      <c r="N90" s="23">
        <f t="shared" si="73"/>
        <v>0.45449999999999996</v>
      </c>
      <c r="O90" s="23">
        <f t="shared" si="74"/>
        <v>0.3</v>
      </c>
      <c r="P90" s="23">
        <f t="shared" si="75"/>
        <v>0</v>
      </c>
      <c r="Q90" s="7">
        <v>0.1</v>
      </c>
      <c r="R90" s="6">
        <f t="shared" si="76"/>
        <v>1.515E-2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24"/>
      <c r="DG90" s="28" t="s">
        <v>150</v>
      </c>
      <c r="DH90" s="5">
        <f t="shared" si="78"/>
        <v>388</v>
      </c>
      <c r="DI90" s="24">
        <v>5.05</v>
      </c>
      <c r="DJ90" s="23">
        <f t="shared" si="79"/>
        <v>1959.3999999999999</v>
      </c>
      <c r="DK90" s="23">
        <f t="shared" si="80"/>
        <v>2019.6</v>
      </c>
      <c r="DL90" s="23">
        <f t="shared" si="81"/>
        <v>4.2</v>
      </c>
      <c r="DM90" s="23">
        <f t="shared" si="82"/>
        <v>7</v>
      </c>
      <c r="DN90" s="23">
        <f t="shared" si="83"/>
        <v>1963.6</v>
      </c>
      <c r="DO90" s="23">
        <f t="shared" si="84"/>
        <v>0.21389284986759019</v>
      </c>
      <c r="DP90" s="23">
        <f t="shared" si="85"/>
        <v>0.34660328777975835</v>
      </c>
      <c r="DQ90" s="10">
        <v>0.3</v>
      </c>
      <c r="DR90" s="23">
        <f t="shared" si="86"/>
        <v>5.8907999999999996</v>
      </c>
      <c r="DS90" s="23">
        <f t="shared" si="87"/>
        <v>-0.26049613764734858</v>
      </c>
      <c r="DT90" s="23">
        <f t="shared" si="88"/>
        <v>0</v>
      </c>
      <c r="DU90" s="7">
        <v>0.1</v>
      </c>
      <c r="DV90" s="6">
        <f t="shared" si="89"/>
        <v>0.19636000000000001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4.2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7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>
        <f t="shared" si="99"/>
        <v>0</v>
      </c>
      <c r="FU90" s="4">
        <f t="shared" si="99"/>
        <v>0</v>
      </c>
      <c r="FV90" s="4">
        <f t="shared" si="99"/>
        <v>0</v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>
        <f t="shared" si="55"/>
        <v>0</v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25"/>
      <c r="C91" s="28" t="s">
        <v>127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25"/>
      <c r="DG91" s="28" t="s">
        <v>127</v>
      </c>
      <c r="DH91" s="5">
        <f t="shared" si="78"/>
        <v>224</v>
      </c>
      <c r="DI91" s="24">
        <v>5.05</v>
      </c>
      <c r="DJ91" s="23">
        <f t="shared" si="79"/>
        <v>1131.2</v>
      </c>
      <c r="DK91" s="23">
        <f t="shared" si="80"/>
        <v>1009.8000000000001</v>
      </c>
      <c r="DL91" s="23">
        <f t="shared" si="81"/>
        <v>2.5</v>
      </c>
      <c r="DM91" s="23">
        <f t="shared" si="82"/>
        <v>3</v>
      </c>
      <c r="DN91" s="23">
        <f t="shared" si="83"/>
        <v>1133.7</v>
      </c>
      <c r="DO91" s="23">
        <f t="shared" si="84"/>
        <v>0.22051689159389609</v>
      </c>
      <c r="DP91" s="23">
        <f t="shared" si="85"/>
        <v>0.29708853238265004</v>
      </c>
      <c r="DQ91" s="10">
        <v>0.3</v>
      </c>
      <c r="DR91" s="23">
        <f t="shared" si="86"/>
        <v>3.4011</v>
      </c>
      <c r="DS91" s="23">
        <f t="shared" si="87"/>
        <v>-0.21760542397654614</v>
      </c>
      <c r="DT91" s="23">
        <f t="shared" si="88"/>
        <v>0</v>
      </c>
      <c r="DU91" s="7">
        <v>0.1</v>
      </c>
      <c r="DV91" s="6">
        <f t="shared" si="89"/>
        <v>0.11337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2.5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3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>
        <f t="shared" si="99"/>
        <v>0</v>
      </c>
      <c r="FU91" s="4">
        <f t="shared" si="99"/>
        <v>0</v>
      </c>
      <c r="FV91" s="4">
        <f t="shared" si="99"/>
        <v>0</v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>
        <f t="shared" si="55"/>
        <v>0</v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23" t="s">
        <v>188</v>
      </c>
      <c r="C92" s="28" t="s">
        <v>126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23" t="s">
        <v>188</v>
      </c>
      <c r="DG92" s="28" t="s">
        <v>126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24"/>
      <c r="C93" s="28" t="s">
        <v>127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24"/>
      <c r="DG93" s="28" t="s">
        <v>127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24"/>
      <c r="C94" s="28" t="s">
        <v>124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24"/>
      <c r="DG94" s="28" t="s">
        <v>124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24"/>
      <c r="C95" s="28" t="s">
        <v>154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24"/>
      <c r="DG95" s="28" t="s">
        <v>154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24"/>
      <c r="C96" s="28" t="s">
        <v>133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24"/>
      <c r="DG96" s="28" t="s">
        <v>133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24"/>
      <c r="C97" s="28" t="s">
        <v>189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24"/>
      <c r="DG97" s="28" t="s">
        <v>189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24"/>
      <c r="C98" s="28" t="s">
        <v>150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24"/>
      <c r="DG98" s="28" t="s">
        <v>150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25"/>
      <c r="C99" s="28" t="s">
        <v>135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25"/>
      <c r="DG99" s="28" t="s">
        <v>135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23" t="s">
        <v>190</v>
      </c>
      <c r="C100" s="30" t="s">
        <v>153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23" t="s">
        <v>190</v>
      </c>
      <c r="DG100" s="30" t="s">
        <v>153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24"/>
      <c r="C101" s="28" t="s">
        <v>150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24"/>
      <c r="DG101" s="28" t="s">
        <v>150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24"/>
      <c r="C102" s="30" t="s">
        <v>191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24"/>
      <c r="DG102" s="30" t="s">
        <v>191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25"/>
      <c r="C103" s="30" t="s">
        <v>133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25"/>
      <c r="DG103" s="30" t="s">
        <v>133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23" t="s">
        <v>192</v>
      </c>
      <c r="C104" s="30" t="s">
        <v>155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23" t="s">
        <v>192</v>
      </c>
      <c r="DG104" s="30" t="s">
        <v>155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24"/>
      <c r="C105" s="30" t="s">
        <v>193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24"/>
      <c r="DG105" s="30" t="s">
        <v>193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24"/>
      <c r="C106" s="30" t="s">
        <v>194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24"/>
      <c r="DG106" s="30" t="s">
        <v>194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25"/>
      <c r="C107" s="30" t="s">
        <v>195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25"/>
      <c r="DG107" s="30" t="s">
        <v>195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23" t="s">
        <v>196</v>
      </c>
      <c r="C108" s="30" t="s">
        <v>155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23" t="s">
        <v>196</v>
      </c>
      <c r="DG108" s="30" t="s">
        <v>155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24"/>
      <c r="C109" s="30" t="s">
        <v>193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24"/>
      <c r="DG109" s="30" t="s">
        <v>193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24"/>
      <c r="C110" s="30" t="s">
        <v>194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24"/>
      <c r="DG110" s="30" t="s">
        <v>194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25"/>
      <c r="C111" s="30" t="s">
        <v>195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25"/>
      <c r="DG111" s="30" t="s">
        <v>195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2">
        <v>30600009</v>
      </c>
      <c r="B112" s="123" t="s">
        <v>197</v>
      </c>
      <c r="C112" s="30" t="s">
        <v>198</v>
      </c>
      <c r="D112" s="5"/>
      <c r="E112" s="22">
        <v>5.05</v>
      </c>
      <c r="F112" s="23">
        <f t="shared" si="67"/>
        <v>0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23" t="s">
        <v>197</v>
      </c>
      <c r="DG112" s="30" t="s">
        <v>198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25"/>
      <c r="C113" s="30" t="s">
        <v>170</v>
      </c>
      <c r="D113" s="5"/>
      <c r="E113" s="22">
        <v>5.05</v>
      </c>
      <c r="F113" s="23">
        <f t="shared" si="67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25"/>
      <c r="DG113" s="30" t="s">
        <v>170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23" t="s">
        <v>199</v>
      </c>
      <c r="C114" s="30" t="s">
        <v>175</v>
      </c>
      <c r="D114" s="5">
        <f>45+90</f>
        <v>135</v>
      </c>
      <c r="E114" s="22">
        <v>5.05</v>
      </c>
      <c r="F114" s="23">
        <f t="shared" si="67"/>
        <v>681.75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681.75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5.4539999999999997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6.8174999999999999E-2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23" t="s">
        <v>199</v>
      </c>
      <c r="DG114" s="30" t="s">
        <v>175</v>
      </c>
      <c r="DH114" s="5">
        <f t="shared" si="78"/>
        <v>271</v>
      </c>
      <c r="DI114" s="22">
        <v>5.05</v>
      </c>
      <c r="DJ114" s="23">
        <f t="shared" si="79"/>
        <v>1368.55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1368.55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10.948399999999999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0.13685499999999998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customHeight="1">
      <c r="A115" s="62">
        <v>30400027</v>
      </c>
      <c r="B115" s="124"/>
      <c r="C115" s="30" t="s">
        <v>141</v>
      </c>
      <c r="D115" s="5">
        <f>359+468</f>
        <v>827</v>
      </c>
      <c r="E115" s="22">
        <v>5.05</v>
      </c>
      <c r="F115" s="23">
        <f t="shared" si="67"/>
        <v>4176.3499999999995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4176.3499999999995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33.410800000000002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0.41763499999999998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14"/>
        <v>0</v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>
        <f t="shared" si="114"/>
        <v>0</v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>
        <f t="shared" si="112"/>
        <v>0</v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24"/>
      <c r="DG115" s="30" t="s">
        <v>141</v>
      </c>
      <c r="DH115" s="5">
        <f t="shared" si="78"/>
        <v>1653</v>
      </c>
      <c r="DI115" s="22">
        <v>5.05</v>
      </c>
      <c r="DJ115" s="23">
        <f t="shared" si="79"/>
        <v>8347.65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8347.65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66.781199999999998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0.83476499999999998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>
        <f t="shared" si="117"/>
        <v>0</v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>
        <f t="shared" si="117"/>
        <v>0</v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customHeight="1">
      <c r="A116" s="62">
        <v>30400028</v>
      </c>
      <c r="B116" s="125"/>
      <c r="C116" s="30" t="s">
        <v>200</v>
      </c>
      <c r="D116" s="5">
        <v>11</v>
      </c>
      <c r="E116" s="22">
        <v>5.05</v>
      </c>
      <c r="F116" s="23">
        <f t="shared" si="67"/>
        <v>55.55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55.55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0.44439999999999996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5.555E-3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14"/>
        <v>0</v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>
        <f t="shared" si="114"/>
        <v>0</v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>
        <f t="shared" si="112"/>
        <v>0</v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25"/>
      <c r="DG116" s="30" t="s">
        <v>200</v>
      </c>
      <c r="DH116" s="5">
        <f t="shared" si="78"/>
        <v>22</v>
      </c>
      <c r="DI116" s="22">
        <v>5.05</v>
      </c>
      <c r="DJ116" s="23">
        <f t="shared" si="79"/>
        <v>111.1</v>
      </c>
      <c r="DK116" s="23">
        <f t="shared" si="80"/>
        <v>2096.4</v>
      </c>
      <c r="DL116" s="23">
        <f t="shared" si="81"/>
        <v>0</v>
      </c>
      <c r="DM116" s="23">
        <f t="shared" si="82"/>
        <v>0</v>
      </c>
      <c r="DN116" s="23">
        <f t="shared" si="83"/>
        <v>111.1</v>
      </c>
      <c r="DO116" s="23">
        <f t="shared" si="84"/>
        <v>0</v>
      </c>
      <c r="DP116" s="23">
        <f t="shared" si="85"/>
        <v>0</v>
      </c>
      <c r="DQ116" s="3">
        <v>0.8</v>
      </c>
      <c r="DR116" s="23">
        <f t="shared" si="86"/>
        <v>0.88879999999999992</v>
      </c>
      <c r="DS116" s="23">
        <f t="shared" si="87"/>
        <v>0.8</v>
      </c>
      <c r="DT116" s="23">
        <f t="shared" si="88"/>
        <v>0</v>
      </c>
      <c r="DU116" s="2">
        <v>0.1</v>
      </c>
      <c r="DV116" s="6">
        <f t="shared" si="89"/>
        <v>1.111E-2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>
        <f t="shared" si="117"/>
        <v>0</v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>
        <f t="shared" si="117"/>
        <v>0</v>
      </c>
      <c r="FY116" s="4">
        <f t="shared" si="117"/>
        <v>0</v>
      </c>
      <c r="FZ116" s="4" t="str">
        <f t="shared" si="113"/>
        <v/>
      </c>
      <c r="GA116" s="4">
        <f t="shared" si="113"/>
        <v>0</v>
      </c>
      <c r="GB116" s="4">
        <f t="shared" si="113"/>
        <v>0</v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2">
        <v>30400004</v>
      </c>
      <c r="B117" s="123" t="s">
        <v>201</v>
      </c>
      <c r="C117" s="30" t="s">
        <v>175</v>
      </c>
      <c r="D117" s="5"/>
      <c r="E117" s="22">
        <v>5.03</v>
      </c>
      <c r="F117" s="23">
        <f t="shared" si="67"/>
        <v>0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23" t="s">
        <v>201</v>
      </c>
      <c r="DG117" s="30" t="s">
        <v>175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 t="str">
        <f t="shared" si="117"/>
        <v/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24"/>
      <c r="C118" s="30" t="s">
        <v>153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24"/>
      <c r="DG118" s="30" t="s">
        <v>153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25"/>
      <c r="C119" s="30" t="s">
        <v>200</v>
      </c>
      <c r="D119" s="5"/>
      <c r="E119" s="22">
        <v>5.03</v>
      </c>
      <c r="F119" s="23">
        <f t="shared" si="67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25"/>
      <c r="DG119" s="30" t="s">
        <v>200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23" t="s">
        <v>202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23" t="s">
        <v>202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24"/>
      <c r="C121" s="30" t="s">
        <v>203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24"/>
      <c r="DG121" s="30" t="s">
        <v>203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25"/>
      <c r="C122" s="30" t="s">
        <v>132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25"/>
      <c r="DG122" s="30" t="s">
        <v>132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23" t="s">
        <v>204</v>
      </c>
      <c r="C123" s="30" t="s">
        <v>159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23" t="s">
        <v>204</v>
      </c>
      <c r="DG123" s="30" t="s">
        <v>159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24"/>
      <c r="C124" s="30" t="s">
        <v>133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24"/>
      <c r="DG124" s="30" t="s">
        <v>133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24"/>
      <c r="C125" s="30" t="s">
        <v>175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24"/>
      <c r="DG125" s="30" t="s">
        <v>175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25"/>
      <c r="C126" s="30" t="s">
        <v>205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25"/>
      <c r="DG126" s="30" t="s">
        <v>205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23" t="s">
        <v>206</v>
      </c>
      <c r="C127" s="30" t="s">
        <v>207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23" t="s">
        <v>206</v>
      </c>
      <c r="DG127" s="30" t="s">
        <v>207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24"/>
      <c r="C128" s="30" t="s">
        <v>208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24"/>
      <c r="DG128" s="30" t="s">
        <v>208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24"/>
      <c r="C129" s="30" t="s">
        <v>142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24"/>
      <c r="DG129" s="30" t="s">
        <v>142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25"/>
      <c r="C130" s="30" t="s">
        <v>205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25"/>
      <c r="DG130" s="30" t="s">
        <v>205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23" t="s">
        <v>209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23" t="s">
        <v>209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24"/>
      <c r="C132" s="30" t="s">
        <v>203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24"/>
      <c r="DG132" s="30" t="s">
        <v>203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25"/>
      <c r="C133" s="30" t="s">
        <v>132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25"/>
      <c r="DG133" s="30" t="s">
        <v>132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23" t="s">
        <v>210</v>
      </c>
      <c r="C134" s="30" t="s">
        <v>153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23" t="s">
        <v>210</v>
      </c>
      <c r="DG134" s="30" t="s">
        <v>153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25"/>
      <c r="C135" s="30" t="s">
        <v>133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25"/>
      <c r="DG135" s="30" t="s">
        <v>133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23" t="s">
        <v>211</v>
      </c>
      <c r="C136" s="30" t="s">
        <v>132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23" t="s">
        <v>211</v>
      </c>
      <c r="DG136" s="30" t="s">
        <v>132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24"/>
      <c r="C137" s="30" t="s">
        <v>121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24"/>
      <c r="DG137" s="30" t="s">
        <v>121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24"/>
      <c r="C138" s="30" t="s">
        <v>153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24"/>
      <c r="DG138" s="30" t="s">
        <v>153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25"/>
      <c r="C139" s="30" t="s">
        <v>212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25"/>
      <c r="DG139" s="30" t="s">
        <v>212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213</v>
      </c>
      <c r="C140" s="31" t="s">
        <v>214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213</v>
      </c>
      <c r="DG140" s="31" t="s">
        <v>214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215</v>
      </c>
      <c r="C141" s="31" t="s">
        <v>216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215</v>
      </c>
      <c r="DG141" s="31" t="s">
        <v>216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217</v>
      </c>
      <c r="C142" s="31" t="s">
        <v>218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217</v>
      </c>
      <c r="DG142" s="31" t="s">
        <v>218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219</v>
      </c>
      <c r="C143" s="31" t="s">
        <v>220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219</v>
      </c>
      <c r="DG143" s="31" t="s">
        <v>220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221</v>
      </c>
      <c r="C144" s="31" t="s">
        <v>222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221</v>
      </c>
      <c r="DG144" s="31" t="s">
        <v>222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223</v>
      </c>
      <c r="C145" s="31" t="s">
        <v>222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223</v>
      </c>
      <c r="DG145" s="31" t="s">
        <v>222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224</v>
      </c>
      <c r="C146" s="31" t="s">
        <v>222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224</v>
      </c>
      <c r="DG146" s="31" t="s">
        <v>222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225</v>
      </c>
      <c r="C147" s="31" t="s">
        <v>226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225</v>
      </c>
      <c r="DG147" s="31" t="s">
        <v>226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227</v>
      </c>
      <c r="C148" s="31" t="s">
        <v>228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227</v>
      </c>
      <c r="DG148" s="31" t="s">
        <v>228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229</v>
      </c>
      <c r="C149" s="31" t="s">
        <v>228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229</v>
      </c>
      <c r="DG149" s="31" t="s">
        <v>228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79" t="s">
        <v>230</v>
      </c>
      <c r="C150" s="30" t="s">
        <v>231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79" t="s">
        <v>230</v>
      </c>
      <c r="DG150" s="30" t="s">
        <v>231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79" t="s">
        <v>232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79" t="s">
        <v>232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3573</v>
      </c>
      <c r="E152" s="44"/>
      <c r="F152" s="45">
        <f>SUM(F4:F151)</f>
        <v>18005.269999999997</v>
      </c>
      <c r="G152" s="45">
        <f t="shared" ref="G152:J152" si="158">SUM(G4:G151)</f>
        <v>8258.82</v>
      </c>
      <c r="H152" s="45">
        <f t="shared" si="158"/>
        <v>24.799999999999997</v>
      </c>
      <c r="I152" s="45">
        <f t="shared" si="158"/>
        <v>0</v>
      </c>
      <c r="J152" s="45">
        <f t="shared" si="158"/>
        <v>18030.07</v>
      </c>
      <c r="K152" s="45">
        <f>IF(ISERROR(H152/J152*100),"0",(H152/J152*100))</f>
        <v>0.13754799620855604</v>
      </c>
      <c r="L152" s="45">
        <f>IF(ISERROR(I152/G152*100),"0",(I152/G152*100))</f>
        <v>0</v>
      </c>
      <c r="M152" s="46">
        <f>IF(ISERROR(N152/J152*100),"",(N152/J152*100))</f>
        <v>0.42015438653316384</v>
      </c>
      <c r="N152" s="45">
        <f>SUM(N4:N151)</f>
        <v>75.754130000000004</v>
      </c>
      <c r="O152" s="45">
        <f>IF(ISERROR(M152-K152-L152),"0",(M152-K152-L152))</f>
        <v>0.28260639032460777</v>
      </c>
      <c r="P152" s="45">
        <f>(S152+T152+U152+V152+W152+X152+Y152+Z152+AA152)/J152*1000</f>
        <v>0</v>
      </c>
      <c r="Q152" s="47">
        <f>IF(ISERROR(R152/J152*1000),"",(R152/J152*1000))</f>
        <v>0.1</v>
      </c>
      <c r="R152" s="45">
        <f>SUM(R4:R151)</f>
        <v>1.803007</v>
      </c>
      <c r="S152" s="45">
        <f t="shared" ref="S152:BO152" si="159">SUM(S4:S151)</f>
        <v>0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0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1.3</v>
      </c>
      <c r="AC152" s="45">
        <f t="shared" si="159"/>
        <v>9.5</v>
      </c>
      <c r="AD152" s="45">
        <f t="shared" si="159"/>
        <v>1.5</v>
      </c>
      <c r="AE152" s="45">
        <f t="shared" si="159"/>
        <v>0</v>
      </c>
      <c r="AF152" s="45">
        <f t="shared" si="159"/>
        <v>0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0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7.5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5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7.2101772206097925E-3</v>
      </c>
      <c r="BQ152" s="48">
        <f t="shared" ref="BQ152:CO152" si="160">IF(ISERROR(AC152/$J$152*100),"",(AC152/$J$152*100))</f>
        <v>5.2689756612148489E-2</v>
      </c>
      <c r="BR152" s="48">
        <f t="shared" si="160"/>
        <v>8.3194352545497598E-3</v>
      </c>
      <c r="BS152" s="48">
        <f t="shared" si="160"/>
        <v>0</v>
      </c>
      <c r="BT152" s="48">
        <f t="shared" si="160"/>
        <v>0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0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4.1597176272748802E-2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2.7731450848499203E-2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0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7417</v>
      </c>
      <c r="DI152" s="41"/>
      <c r="DJ152" s="41">
        <f>SUM(DJ4:DJ151)</f>
        <v>37383.729999999996</v>
      </c>
      <c r="DK152" s="41">
        <f>SUM(DK4:DK151)</f>
        <v>21822.335999999999</v>
      </c>
      <c r="DL152" s="41">
        <f t="shared" ref="DL152:DN152" si="175">SUM(DL4:DL151)</f>
        <v>58.5</v>
      </c>
      <c r="DM152" s="41">
        <f t="shared" si="175"/>
        <v>15</v>
      </c>
      <c r="DN152" s="41">
        <f t="shared" si="175"/>
        <v>37442.229999999996</v>
      </c>
      <c r="DO152" s="41">
        <f>IF(ISERROR(DL152/DN152*100),"",(DL152/DN152*100))</f>
        <v>0.15624069399712573</v>
      </c>
      <c r="DP152" s="41">
        <f>IF(ISERROR(DM152/DK152*100),"",(DM152/DK152*100))</f>
        <v>6.8736912491861563E-2</v>
      </c>
      <c r="DQ152" s="42">
        <f>IF(ISERROR(DR152/DN152*100),"",(DR152/DN152*100))</f>
        <v>0.43900422063536287</v>
      </c>
      <c r="DR152" s="41">
        <f>SUM(DR4:DR151)</f>
        <v>164.37297000000001</v>
      </c>
      <c r="DS152" s="41">
        <f>IF(ISERROR(DQ152-DO152-DP152),"",(DQ152-DO152-DP152))</f>
        <v>0.21402661414637555</v>
      </c>
      <c r="DT152" s="41">
        <f t="shared" si="144"/>
        <v>0.10683124375871844</v>
      </c>
      <c r="DU152" s="43">
        <f>IF(ISERROR(DV152/DN152*1000),"",(DV152/DN152*1000))</f>
        <v>0.14418967566835633</v>
      </c>
      <c r="DV152" s="41">
        <f>SUM(DV4:DV151)</f>
        <v>5.3987830000000008</v>
      </c>
      <c r="DW152" s="41">
        <f>SUM(DW4:DW151)</f>
        <v>1</v>
      </c>
      <c r="DX152" s="41">
        <f t="shared" ref="DX152:FS152" si="176">SUM(DX4:DX151)</f>
        <v>0</v>
      </c>
      <c r="DY152" s="41">
        <f t="shared" si="176"/>
        <v>1</v>
      </c>
      <c r="DZ152" s="41">
        <f t="shared" si="176"/>
        <v>0</v>
      </c>
      <c r="EA152" s="41">
        <f t="shared" si="176"/>
        <v>1</v>
      </c>
      <c r="EB152" s="41">
        <f t="shared" si="176"/>
        <v>1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5.8</v>
      </c>
      <c r="EG152" s="41">
        <f t="shared" si="176"/>
        <v>21.7</v>
      </c>
      <c r="EH152" s="41">
        <f t="shared" si="176"/>
        <v>1.5</v>
      </c>
      <c r="EI152" s="41">
        <f t="shared" si="176"/>
        <v>0</v>
      </c>
      <c r="EJ152" s="41">
        <f t="shared" si="176"/>
        <v>1.9000000000000001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4.4000000000000004</v>
      </c>
      <c r="ER152" s="41">
        <f t="shared" si="176"/>
        <v>0</v>
      </c>
      <c r="ES152" s="41">
        <f t="shared" si="176"/>
        <v>4</v>
      </c>
      <c r="ET152" s="41">
        <f t="shared" si="176"/>
        <v>0</v>
      </c>
      <c r="EU152" s="41">
        <f t="shared" si="176"/>
        <v>14.2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5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10</v>
      </c>
      <c r="FH152" s="41">
        <f t="shared" si="176"/>
        <v>2.5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2.5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1.5490530345014174E-2</v>
      </c>
      <c r="FU152" s="46">
        <f t="shared" si="153"/>
        <v>13888.827196581195</v>
      </c>
      <c r="FV152" s="46">
        <f t="shared" si="153"/>
        <v>2182.2335999999996</v>
      </c>
      <c r="FW152" s="46">
        <f t="shared" si="153"/>
        <v>0</v>
      </c>
      <c r="FX152" s="46">
        <f t="shared" si="150"/>
        <v>1.1559078113633892</v>
      </c>
      <c r="FY152" s="46">
        <f t="shared" si="150"/>
        <v>0</v>
      </c>
      <c r="FZ152" s="46">
        <f t="shared" si="150"/>
        <v>0</v>
      </c>
      <c r="GA152" s="46">
        <f t="shared" si="150"/>
        <v>0</v>
      </c>
      <c r="GB152" s="46">
        <f t="shared" si="150"/>
        <v>0</v>
      </c>
      <c r="GC152" s="46">
        <f t="shared" si="150"/>
        <v>0</v>
      </c>
      <c r="GD152" s="46" t="str">
        <f t="shared" si="150"/>
        <v/>
      </c>
      <c r="GE152" s="46">
        <f t="shared" si="150"/>
        <v>440.00000000000006</v>
      </c>
      <c r="GF152" s="46" t="str">
        <f t="shared" si="150"/>
        <v/>
      </c>
      <c r="GG152" s="46">
        <f t="shared" si="150"/>
        <v>400</v>
      </c>
      <c r="GH152" s="46">
        <f t="shared" si="150"/>
        <v>0</v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23.041474654377879</v>
      </c>
      <c r="GN152" s="46">
        <f t="shared" si="154"/>
        <v>0</v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>
        <f t="shared" si="156"/>
        <v>0</v>
      </c>
      <c r="GZ152" s="46" t="str">
        <f t="shared" si="156"/>
        <v/>
      </c>
      <c r="HA152" s="46">
        <f t="shared" si="156"/>
        <v>0</v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>
        <f t="shared" si="156"/>
        <v>0</v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4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3" t="s">
        <v>233</v>
      </c>
      <c r="B156" s="103"/>
      <c r="C156" s="103"/>
      <c r="D156" s="103"/>
      <c r="BN156" t="s">
        <v>68</v>
      </c>
      <c r="DW156" s="35" t="s">
        <v>12</v>
      </c>
      <c r="DX156" s="74">
        <f>+DW152</f>
        <v>1</v>
      </c>
      <c r="DY156" s="57">
        <f>+DX156/DW153</f>
        <v>0.25</v>
      </c>
    </row>
    <row r="157" spans="1:215" s="34" customFormat="1" ht="26.25" customHeight="1">
      <c r="A157" s="104" t="s">
        <v>70</v>
      </c>
      <c r="B157" s="106" t="s">
        <v>0</v>
      </c>
      <c r="C157" s="108" t="s">
        <v>1</v>
      </c>
      <c r="D157" s="110" t="s">
        <v>2</v>
      </c>
      <c r="E157" s="112" t="s">
        <v>3</v>
      </c>
      <c r="F157" s="114" t="s">
        <v>71</v>
      </c>
      <c r="G157" s="114" t="s">
        <v>72</v>
      </c>
      <c r="H157" s="116" t="s">
        <v>73</v>
      </c>
      <c r="I157" s="116" t="s">
        <v>74</v>
      </c>
      <c r="J157" s="116" t="s">
        <v>4</v>
      </c>
      <c r="K157" s="133" t="s">
        <v>75</v>
      </c>
      <c r="L157" s="121" t="s">
        <v>76</v>
      </c>
      <c r="M157" s="135" t="s">
        <v>5</v>
      </c>
      <c r="N157" s="137" t="s">
        <v>6</v>
      </c>
      <c r="O157" s="114" t="s">
        <v>7</v>
      </c>
      <c r="P157" s="121" t="s">
        <v>10</v>
      </c>
      <c r="Q157" s="126" t="s">
        <v>9</v>
      </c>
      <c r="R157" s="128" t="s">
        <v>8</v>
      </c>
      <c r="S157" s="130" t="s">
        <v>11</v>
      </c>
      <c r="T157" s="131"/>
      <c r="U157" s="131"/>
      <c r="V157" s="131"/>
      <c r="W157" s="131"/>
      <c r="X157" s="131"/>
      <c r="Y157" s="131"/>
      <c r="Z157" s="131"/>
      <c r="AA157" s="132"/>
      <c r="AB157" s="118" t="s">
        <v>77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78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20" t="s">
        <v>79</v>
      </c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 t="s">
        <v>80</v>
      </c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W157" s="35" t="s">
        <v>13</v>
      </c>
      <c r="DX157" s="74">
        <f>+DX152</f>
        <v>0</v>
      </c>
      <c r="DY157" s="57">
        <f>+DX157/DW153</f>
        <v>0</v>
      </c>
    </row>
    <row r="158" spans="1:215" s="34" customFormat="1" ht="36" customHeight="1">
      <c r="A158" s="105"/>
      <c r="B158" s="107"/>
      <c r="C158" s="109"/>
      <c r="D158" s="111"/>
      <c r="E158" s="113"/>
      <c r="F158" s="115"/>
      <c r="G158" s="115"/>
      <c r="H158" s="117"/>
      <c r="I158" s="117"/>
      <c r="J158" s="117"/>
      <c r="K158" s="134"/>
      <c r="L158" s="122"/>
      <c r="M158" s="136"/>
      <c r="N158" s="138"/>
      <c r="O158" s="115"/>
      <c r="P158" s="122"/>
      <c r="Q158" s="127"/>
      <c r="R158" s="129"/>
      <c r="S158" s="35" t="s">
        <v>12</v>
      </c>
      <c r="T158" s="35" t="s">
        <v>13</v>
      </c>
      <c r="U158" s="35" t="s">
        <v>81</v>
      </c>
      <c r="V158" s="35" t="s">
        <v>82</v>
      </c>
      <c r="W158" s="35" t="s">
        <v>83</v>
      </c>
      <c r="X158" s="35" t="s">
        <v>84</v>
      </c>
      <c r="Y158" s="35" t="s">
        <v>85</v>
      </c>
      <c r="Z158" s="35" t="s">
        <v>86</v>
      </c>
      <c r="AA158" s="35" t="s">
        <v>87</v>
      </c>
      <c r="AB158" s="36" t="s">
        <v>88</v>
      </c>
      <c r="AC158" s="25" t="s">
        <v>89</v>
      </c>
      <c r="AD158" s="25" t="s">
        <v>90</v>
      </c>
      <c r="AE158" s="25" t="s">
        <v>91</v>
      </c>
      <c r="AF158" s="36" t="s">
        <v>92</v>
      </c>
      <c r="AG158" s="25" t="s">
        <v>93</v>
      </c>
      <c r="AH158" s="25" t="s">
        <v>94</v>
      </c>
      <c r="AI158" s="36" t="s">
        <v>95</v>
      </c>
      <c r="AJ158" s="36" t="s">
        <v>96</v>
      </c>
      <c r="AK158" s="36" t="s">
        <v>97</v>
      </c>
      <c r="AL158" s="26" t="s">
        <v>98</v>
      </c>
      <c r="AM158" s="25" t="s">
        <v>99</v>
      </c>
      <c r="AN158" s="25" t="s">
        <v>100</v>
      </c>
      <c r="AO158" s="25" t="s">
        <v>101</v>
      </c>
      <c r="AP158" s="36" t="s">
        <v>102</v>
      </c>
      <c r="AQ158" s="37" t="s">
        <v>103</v>
      </c>
      <c r="AR158" s="36" t="s">
        <v>104</v>
      </c>
      <c r="AS158" s="36" t="s">
        <v>105</v>
      </c>
      <c r="AT158" s="36" t="s">
        <v>106</v>
      </c>
      <c r="AU158" s="36" t="s">
        <v>107</v>
      </c>
      <c r="AV158" s="25" t="s">
        <v>108</v>
      </c>
      <c r="AW158" s="25" t="s">
        <v>109</v>
      </c>
      <c r="AX158" s="25" t="s">
        <v>110</v>
      </c>
      <c r="AY158" s="25" t="s">
        <v>111</v>
      </c>
      <c r="AZ158" s="25" t="s">
        <v>112</v>
      </c>
      <c r="BA158" s="25" t="s">
        <v>113</v>
      </c>
      <c r="BB158" s="27" t="s">
        <v>89</v>
      </c>
      <c r="BC158" s="38" t="s">
        <v>90</v>
      </c>
      <c r="BD158" s="38" t="s">
        <v>91</v>
      </c>
      <c r="BE158" s="38" t="s">
        <v>114</v>
      </c>
      <c r="BF158" s="38" t="s">
        <v>100</v>
      </c>
      <c r="BG158" s="38" t="s">
        <v>92</v>
      </c>
      <c r="BH158" s="38" t="s">
        <v>94</v>
      </c>
      <c r="BI158" s="38" t="s">
        <v>115</v>
      </c>
      <c r="BJ158" s="38" t="s">
        <v>96</v>
      </c>
      <c r="BK158" s="38" t="s">
        <v>116</v>
      </c>
      <c r="BL158" s="38" t="s">
        <v>117</v>
      </c>
      <c r="BM158" s="38" t="s">
        <v>93</v>
      </c>
      <c r="BN158" s="38" t="s">
        <v>118</v>
      </c>
      <c r="BO158" s="38" t="s">
        <v>105</v>
      </c>
      <c r="BP158" s="36" t="s">
        <v>88</v>
      </c>
      <c r="BQ158" s="25" t="s">
        <v>89</v>
      </c>
      <c r="BR158" s="25" t="s">
        <v>90</v>
      </c>
      <c r="BS158" s="25" t="s">
        <v>91</v>
      </c>
      <c r="BT158" s="36" t="s">
        <v>92</v>
      </c>
      <c r="BU158" s="25" t="s">
        <v>93</v>
      </c>
      <c r="BV158" s="25" t="s">
        <v>94</v>
      </c>
      <c r="BW158" s="36" t="s">
        <v>95</v>
      </c>
      <c r="BX158" s="36" t="s">
        <v>96</v>
      </c>
      <c r="BY158" s="36" t="s">
        <v>97</v>
      </c>
      <c r="BZ158" s="26" t="s">
        <v>98</v>
      </c>
      <c r="CA158" s="25" t="s">
        <v>99</v>
      </c>
      <c r="CB158" s="25" t="s">
        <v>100</v>
      </c>
      <c r="CC158" s="25" t="s">
        <v>101</v>
      </c>
      <c r="CD158" s="36" t="s">
        <v>102</v>
      </c>
      <c r="CE158" s="37" t="s">
        <v>103</v>
      </c>
      <c r="CF158" s="36" t="s">
        <v>104</v>
      </c>
      <c r="CG158" s="36" t="s">
        <v>105</v>
      </c>
      <c r="CH158" s="36" t="s">
        <v>106</v>
      </c>
      <c r="CI158" s="36" t="s">
        <v>107</v>
      </c>
      <c r="CJ158" s="25" t="s">
        <v>108</v>
      </c>
      <c r="CK158" s="25" t="s">
        <v>109</v>
      </c>
      <c r="CL158" s="25" t="s">
        <v>110</v>
      </c>
      <c r="CM158" s="25" t="s">
        <v>111</v>
      </c>
      <c r="CN158" s="25" t="s">
        <v>112</v>
      </c>
      <c r="CO158" s="25" t="s">
        <v>113</v>
      </c>
      <c r="CP158" s="27" t="s">
        <v>89</v>
      </c>
      <c r="CQ158" s="38" t="s">
        <v>90</v>
      </c>
      <c r="CR158" s="38" t="s">
        <v>91</v>
      </c>
      <c r="CS158" s="38" t="s">
        <v>114</v>
      </c>
      <c r="CT158" s="38" t="s">
        <v>100</v>
      </c>
      <c r="CU158" s="38" t="s">
        <v>92</v>
      </c>
      <c r="CV158" s="38" t="s">
        <v>94</v>
      </c>
      <c r="CW158" s="38" t="s">
        <v>115</v>
      </c>
      <c r="CX158" s="38" t="s">
        <v>96</v>
      </c>
      <c r="CY158" s="38" t="s">
        <v>116</v>
      </c>
      <c r="CZ158" s="38" t="s">
        <v>117</v>
      </c>
      <c r="DA158" s="38" t="s">
        <v>93</v>
      </c>
      <c r="DB158" s="38" t="s">
        <v>118</v>
      </c>
      <c r="DC158" s="38" t="s">
        <v>105</v>
      </c>
      <c r="DW158" s="35" t="s">
        <v>46</v>
      </c>
      <c r="DX158" s="74">
        <f>+EA152</f>
        <v>1</v>
      </c>
      <c r="DY158" s="57">
        <f>+DX158/DW153</f>
        <v>0.25</v>
      </c>
      <c r="EH158" s="58"/>
    </row>
    <row r="159" spans="1:215" s="34" customFormat="1" ht="15.75" hidden="1" customHeight="1">
      <c r="A159" s="62">
        <v>30501005</v>
      </c>
      <c r="B159" s="106" t="s">
        <v>120</v>
      </c>
      <c r="C159" s="82" t="s">
        <v>121</v>
      </c>
      <c r="D159" s="83"/>
      <c r="E159" s="63">
        <v>5.03</v>
      </c>
      <c r="F159" s="23">
        <f t="shared" ref="F159:F222" si="177">E159*D159</f>
        <v>0</v>
      </c>
      <c r="G159" s="81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47</v>
      </c>
      <c r="DX159" s="74">
        <f>+DW153-DX156-DX157-DX158</f>
        <v>2</v>
      </c>
      <c r="DY159" s="57">
        <f>+DX159/DW153</f>
        <v>0.5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7"/>
      <c r="C160" s="82" t="s">
        <v>122</v>
      </c>
      <c r="D160" s="83"/>
      <c r="E160" s="63">
        <v>5.03</v>
      </c>
      <c r="F160" s="23">
        <f t="shared" si="177"/>
        <v>0</v>
      </c>
      <c r="G160" s="81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4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5" t="s">
        <v>234</v>
      </c>
      <c r="EG160" s="75" t="s">
        <v>235</v>
      </c>
      <c r="EH160" s="75" t="s">
        <v>236</v>
      </c>
      <c r="EI160" s="75" t="s">
        <v>237</v>
      </c>
      <c r="EJ160" s="75" t="s">
        <v>238</v>
      </c>
      <c r="EK160" s="75" t="s">
        <v>239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23" t="s">
        <v>123</v>
      </c>
      <c r="C161" s="28" t="s">
        <v>124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48</v>
      </c>
      <c r="EH161" s="75" t="s">
        <v>240</v>
      </c>
      <c r="EI161" s="23">
        <f>+DN152</f>
        <v>37442.229999999996</v>
      </c>
      <c r="EJ161" s="23">
        <f>+EG152</f>
        <v>21.7</v>
      </c>
      <c r="EK161" s="61">
        <f>+EJ161/EI161</f>
        <v>5.7955949739104751E-4</v>
      </c>
    </row>
    <row r="162" spans="1:141" s="1" customFormat="1" ht="14.25" hidden="1" customHeight="1">
      <c r="A162" s="62">
        <v>30100014</v>
      </c>
      <c r="B162" s="124"/>
      <c r="C162" s="28" t="s">
        <v>126</v>
      </c>
      <c r="D162" s="5"/>
      <c r="E162" s="22">
        <v>5.03</v>
      </c>
      <c r="F162" s="23">
        <f t="shared" si="177"/>
        <v>0</v>
      </c>
      <c r="G162" s="23"/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49</v>
      </c>
      <c r="EH162" s="75" t="s">
        <v>241</v>
      </c>
      <c r="EI162" s="23">
        <f>+DN25+DN41+DN42+DN47+DN52+DN56+DN57+DN58</f>
        <v>340.95</v>
      </c>
      <c r="EJ162" s="23">
        <f>+EJ152</f>
        <v>1.9000000000000001</v>
      </c>
      <c r="EK162" s="61">
        <f>+EJ162/EI162</f>
        <v>5.5726646135797041E-3</v>
      </c>
    </row>
    <row r="163" spans="1:141" s="1" customFormat="1" ht="14.25" hidden="1" customHeight="1">
      <c r="A163" s="62">
        <v>30100010</v>
      </c>
      <c r="B163" s="124"/>
      <c r="C163" s="28" t="s">
        <v>127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50</v>
      </c>
      <c r="EH163" s="75" t="s">
        <v>242</v>
      </c>
      <c r="EI163" s="23">
        <f>+DN26+DN27+DN46+DN47+DN48+DN49</f>
        <v>0</v>
      </c>
      <c r="EJ163" s="23">
        <f>+EN152+EO152</f>
        <v>0</v>
      </c>
      <c r="EK163" s="61" t="e">
        <f t="shared" ref="EK163:EK167" si="192">+EJ163/EI163</f>
        <v>#DIV/0!</v>
      </c>
    </row>
    <row r="164" spans="1:141" s="1" customFormat="1" ht="14.25" hidden="1" customHeight="1">
      <c r="A164" s="62">
        <v>30100013</v>
      </c>
      <c r="B164" s="124"/>
      <c r="C164" s="28" t="s">
        <v>128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51</v>
      </c>
      <c r="EH164" s="75" t="s">
        <v>243</v>
      </c>
      <c r="EI164" s="23">
        <f>+DN52+DN54+DN55+DN56+DN57+DN58</f>
        <v>340.95</v>
      </c>
      <c r="EJ164" s="23">
        <f>+EQ152</f>
        <v>4.4000000000000004</v>
      </c>
      <c r="EK164" s="61">
        <f t="shared" si="192"/>
        <v>1.2905118052500369E-2</v>
      </c>
    </row>
    <row r="165" spans="1:141" s="1" customFormat="1" ht="14.25" hidden="1" customHeight="1">
      <c r="A165" s="62">
        <v>30100011</v>
      </c>
      <c r="B165" s="125"/>
      <c r="C165" s="28" t="s">
        <v>129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52</v>
      </c>
      <c r="EH165" s="75" t="s">
        <v>240</v>
      </c>
      <c r="EI165" s="23">
        <f>+DN152</f>
        <v>37442.229999999996</v>
      </c>
      <c r="EJ165" s="23">
        <f>+EF152</f>
        <v>5.8</v>
      </c>
      <c r="EK165" s="61">
        <f t="shared" si="192"/>
        <v>1.5490530345014175E-4</v>
      </c>
    </row>
    <row r="166" spans="1:141" s="1" customFormat="1" ht="14.25" hidden="1" customHeight="1">
      <c r="A166" s="62">
        <v>30100016</v>
      </c>
      <c r="B166" s="123" t="s">
        <v>130</v>
      </c>
      <c r="C166" s="28" t="s">
        <v>131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244</v>
      </c>
      <c r="EH166" s="75" t="s">
        <v>240</v>
      </c>
      <c r="EI166" s="76">
        <f>+DN152</f>
        <v>37442.229999999996</v>
      </c>
      <c r="EJ166" s="76">
        <f>+DL152-EJ161-EJ162-EJ163-EJ164-EJ165</f>
        <v>24.7</v>
      </c>
      <c r="EK166" s="61">
        <f>+EJ166/EI166</f>
        <v>6.5968293021008634E-4</v>
      </c>
    </row>
    <row r="167" spans="1:141" s="1" customFormat="1" ht="14.25" hidden="1" customHeight="1">
      <c r="A167" s="62">
        <v>30100017</v>
      </c>
      <c r="B167" s="124"/>
      <c r="C167" s="28" t="s">
        <v>132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01" t="s">
        <v>245</v>
      </c>
      <c r="EH167" s="102"/>
      <c r="EI167" s="76">
        <f>+DN152</f>
        <v>37442.229999999996</v>
      </c>
      <c r="EJ167" s="76">
        <f>+DL152</f>
        <v>58.5</v>
      </c>
      <c r="EK167" s="61">
        <f t="shared" si="192"/>
        <v>1.5624069399712572E-3</v>
      </c>
    </row>
    <row r="168" spans="1:141" s="1" customFormat="1" ht="14.25" hidden="1" customHeight="1">
      <c r="A168" s="62">
        <v>30100015</v>
      </c>
      <c r="B168" s="125"/>
      <c r="C168" s="28" t="s">
        <v>133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39" t="s">
        <v>134</v>
      </c>
      <c r="C169" s="28" t="s">
        <v>129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39"/>
      <c r="C170" s="28" t="s">
        <v>135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39"/>
      <c r="C171" s="28" t="s">
        <v>136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2">
        <v>30100032</v>
      </c>
      <c r="B172" s="139"/>
      <c r="C172" s="28" t="s">
        <v>137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23" t="s">
        <v>138</v>
      </c>
      <c r="C173" s="28" t="s">
        <v>137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24"/>
      <c r="C174" s="28" t="s">
        <v>139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25"/>
      <c r="C175" s="28" t="s">
        <v>127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2">
        <v>30100019</v>
      </c>
      <c r="B176" s="123" t="s">
        <v>140</v>
      </c>
      <c r="C176" s="28" t="s">
        <v>141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24"/>
      <c r="C177" s="28" t="s">
        <v>142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24"/>
      <c r="C178" s="28" t="s">
        <v>143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25"/>
      <c r="C179" s="28" t="s">
        <v>122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0" t="s">
        <v>144</v>
      </c>
      <c r="C180" s="28" t="s">
        <v>145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39" t="s">
        <v>146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39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40" t="s">
        <v>147</v>
      </c>
      <c r="C183" s="28" t="s">
        <v>148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41"/>
      <c r="C184" s="28" t="s">
        <v>127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41"/>
      <c r="C185" s="28" t="s">
        <v>139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42"/>
      <c r="C186" s="28" t="s">
        <v>137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customHeight="1">
      <c r="A187" s="62">
        <v>30100046</v>
      </c>
      <c r="B187" s="123" t="s">
        <v>149</v>
      </c>
      <c r="C187" s="28" t="s">
        <v>128</v>
      </c>
      <c r="D187" s="5">
        <v>720</v>
      </c>
      <c r="E187" s="22">
        <v>5.03</v>
      </c>
      <c r="F187" s="23">
        <f t="shared" si="177"/>
        <v>3621.6000000000004</v>
      </c>
      <c r="G187" s="23">
        <f>+'[2]29'!$L$265</f>
        <v>4061.4959999999996</v>
      </c>
      <c r="H187" s="23">
        <f t="shared" si="188"/>
        <v>2</v>
      </c>
      <c r="I187" s="23">
        <f t="shared" si="189"/>
        <v>5</v>
      </c>
      <c r="J187" s="23">
        <f t="shared" si="180"/>
        <v>3623.6000000000004</v>
      </c>
      <c r="K187" s="23">
        <f t="shared" si="181"/>
        <v>5.5193729992272872E-2</v>
      </c>
      <c r="L187" s="23">
        <f t="shared" si="182"/>
        <v>0.12310734763742229</v>
      </c>
      <c r="M187" s="10">
        <v>0.2</v>
      </c>
      <c r="N187" s="23">
        <f t="shared" si="190"/>
        <v>7.2472000000000012</v>
      </c>
      <c r="O187" s="23">
        <f t="shared" si="191"/>
        <v>2.1698922370304852E-2</v>
      </c>
      <c r="P187" s="23">
        <f t="shared" si="183"/>
        <v>0</v>
      </c>
      <c r="Q187" s="7">
        <v>0.1</v>
      </c>
      <c r="R187" s="6">
        <f t="shared" si="184"/>
        <v>0.36236000000000007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>
        <v>2</v>
      </c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>
        <v>2.5</v>
      </c>
      <c r="BE187" s="4"/>
      <c r="BF187" s="4"/>
      <c r="BG187" s="4"/>
      <c r="BH187" s="4"/>
      <c r="BI187" s="4"/>
      <c r="BJ187" s="4"/>
      <c r="BK187" s="4"/>
      <c r="BL187" s="4">
        <v>2.5</v>
      </c>
      <c r="BM187" s="4"/>
      <c r="BN187" s="4"/>
      <c r="BO187" s="4"/>
      <c r="BP187" s="4">
        <f t="shared" si="194"/>
        <v>0</v>
      </c>
      <c r="BQ187" s="4">
        <f t="shared" si="194"/>
        <v>3623.6000000000004</v>
      </c>
      <c r="BR187" s="4">
        <f t="shared" si="194"/>
        <v>0</v>
      </c>
      <c r="BS187" s="4">
        <f t="shared" si="194"/>
        <v>0</v>
      </c>
      <c r="BT187" s="4">
        <f t="shared" si="194"/>
        <v>0</v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>
        <f t="shared" si="194"/>
        <v>0</v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>
        <f t="shared" si="193"/>
        <v>0</v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customHeight="1">
      <c r="A188" s="62">
        <v>30100045</v>
      </c>
      <c r="B188" s="124"/>
      <c r="C188" s="28" t="s">
        <v>124</v>
      </c>
      <c r="D188" s="5">
        <v>127</v>
      </c>
      <c r="E188" s="22">
        <v>5.03</v>
      </c>
      <c r="F188" s="23">
        <f t="shared" si="177"/>
        <v>638.81000000000006</v>
      </c>
      <c r="G188" s="23">
        <f>+'[2]29'!$L$263</f>
        <v>436.72</v>
      </c>
      <c r="H188" s="23">
        <f t="shared" si="188"/>
        <v>0.8</v>
      </c>
      <c r="I188" s="23">
        <f t="shared" si="189"/>
        <v>0</v>
      </c>
      <c r="J188" s="23">
        <f t="shared" si="180"/>
        <v>639.61</v>
      </c>
      <c r="K188" s="23">
        <f t="shared" si="181"/>
        <v>0.12507621832053908</v>
      </c>
      <c r="L188" s="23">
        <f t="shared" si="182"/>
        <v>0</v>
      </c>
      <c r="M188" s="10">
        <v>0.2</v>
      </c>
      <c r="N188" s="23">
        <f t="shared" si="190"/>
        <v>1.27922</v>
      </c>
      <c r="O188" s="23">
        <f t="shared" si="191"/>
        <v>7.4923781679460927E-2</v>
      </c>
      <c r="P188" s="23">
        <f t="shared" si="183"/>
        <v>0</v>
      </c>
      <c r="Q188" s="7">
        <v>0.1</v>
      </c>
      <c r="R188" s="6">
        <f t="shared" si="184"/>
        <v>6.3961000000000004E-2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>
        <v>0.8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>
        <f t="shared" si="194"/>
        <v>0</v>
      </c>
      <c r="BQ188" s="4">
        <f t="shared" si="194"/>
        <v>639.61</v>
      </c>
      <c r="BR188" s="4" t="str">
        <f t="shared" si="194"/>
        <v/>
      </c>
      <c r="BS188" s="4">
        <f t="shared" si="194"/>
        <v>0</v>
      </c>
      <c r="BT188" s="4">
        <f t="shared" si="194"/>
        <v>0</v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>
        <f t="shared" si="194"/>
        <v>0</v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>
        <f t="shared" si="193"/>
        <v>0</v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24"/>
      <c r="C189" s="28" t="s">
        <v>139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25"/>
      <c r="C190" s="28" t="s">
        <v>150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23" t="s">
        <v>151</v>
      </c>
      <c r="C191" s="28" t="s">
        <v>152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24"/>
      <c r="C192" s="28" t="s">
        <v>133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24"/>
      <c r="C193" s="28" t="s">
        <v>153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24"/>
      <c r="C194" s="28" t="s">
        <v>154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25"/>
      <c r="C195" s="28" t="s">
        <v>155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23" t="s">
        <v>156</v>
      </c>
      <c r="C196" s="28" t="s">
        <v>135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25"/>
      <c r="C197" s="28" t="s">
        <v>157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78" t="s">
        <v>158</v>
      </c>
      <c r="C198" s="28" t="s">
        <v>159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hidden="1" customHeight="1">
      <c r="A199" s="62">
        <v>30100049</v>
      </c>
      <c r="B199" s="123" t="s">
        <v>160</v>
      </c>
      <c r="C199" s="28" t="s">
        <v>161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24"/>
      <c r="C200" s="28" t="s">
        <v>137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23" t="s">
        <v>162</v>
      </c>
      <c r="C201" s="28" t="s">
        <v>137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25"/>
      <c r="C202" s="28" t="s">
        <v>135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24" t="s">
        <v>163</v>
      </c>
      <c r="C203" s="28" t="s">
        <v>150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25"/>
      <c r="C204" s="28" t="s">
        <v>164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24" t="s">
        <v>165</v>
      </c>
      <c r="C205" s="28" t="s">
        <v>126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25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customHeight="1">
      <c r="A207" s="62">
        <v>30200006</v>
      </c>
      <c r="B207" s="123" t="s">
        <v>166</v>
      </c>
      <c r="C207" s="28" t="s">
        <v>167</v>
      </c>
      <c r="D207" s="5">
        <v>67</v>
      </c>
      <c r="E207" s="22">
        <v>5.05</v>
      </c>
      <c r="F207" s="23">
        <f t="shared" si="177"/>
        <v>338.34999999999997</v>
      </c>
      <c r="G207" s="23">
        <f>+'[2]29'!$L$346</f>
        <v>394.3</v>
      </c>
      <c r="H207" s="23">
        <f t="shared" si="188"/>
        <v>2.6</v>
      </c>
      <c r="I207" s="23">
        <f t="shared" si="189"/>
        <v>0</v>
      </c>
      <c r="J207" s="23">
        <f t="shared" si="180"/>
        <v>340.95</v>
      </c>
      <c r="K207" s="23">
        <f t="shared" si="181"/>
        <v>0.76257515764774897</v>
      </c>
      <c r="L207" s="23">
        <f t="shared" si="182"/>
        <v>0</v>
      </c>
      <c r="M207" s="10">
        <v>1.2</v>
      </c>
      <c r="N207" s="23">
        <f t="shared" si="190"/>
        <v>4.0914000000000001</v>
      </c>
      <c r="O207" s="23">
        <f t="shared" si="191"/>
        <v>0.43742484235225099</v>
      </c>
      <c r="P207" s="23">
        <f t="shared" si="183"/>
        <v>2.9329813755682652</v>
      </c>
      <c r="Q207" s="7">
        <v>1</v>
      </c>
      <c r="R207" s="6">
        <f t="shared" si="184"/>
        <v>0.34094999999999998</v>
      </c>
      <c r="S207" s="5"/>
      <c r="T207" s="5"/>
      <c r="U207" s="5"/>
      <c r="V207" s="5"/>
      <c r="W207" s="5">
        <v>1</v>
      </c>
      <c r="X207" s="5"/>
      <c r="Y207" s="5"/>
      <c r="Z207" s="5"/>
      <c r="AA207" s="5"/>
      <c r="AB207" s="4">
        <v>0.5</v>
      </c>
      <c r="AC207" s="4">
        <v>0.6</v>
      </c>
      <c r="AD207" s="4"/>
      <c r="AE207" s="4"/>
      <c r="AF207" s="4">
        <v>0.3</v>
      </c>
      <c r="AG207" s="4"/>
      <c r="AH207" s="4"/>
      <c r="AI207" s="4"/>
      <c r="AJ207" s="4"/>
      <c r="AK207" s="4"/>
      <c r="AL207" s="4"/>
      <c r="AM207" s="4">
        <v>1.2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7"/>
        <v>0.14664906877841327</v>
      </c>
      <c r="BQ207" s="4">
        <f t="shared" si="197"/>
        <v>78.680769230769215</v>
      </c>
      <c r="BR207" s="4" t="str">
        <f t="shared" si="197"/>
        <v/>
      </c>
      <c r="BS207" s="4">
        <f t="shared" si="197"/>
        <v>0</v>
      </c>
      <c r="BT207" s="4">
        <f t="shared" ref="BS207:CH230" si="200">IF(ISERROR(AF207/N207*100),"",(AF207/N207*100))</f>
        <v>7.3324534389206626</v>
      </c>
      <c r="BU207" s="4">
        <f t="shared" si="200"/>
        <v>0</v>
      </c>
      <c r="BV207" s="4">
        <f t="shared" si="200"/>
        <v>0</v>
      </c>
      <c r="BW207" s="4">
        <f t="shared" si="200"/>
        <v>0</v>
      </c>
      <c r="BX207" s="4">
        <f t="shared" si="200"/>
        <v>0</v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>
        <f t="shared" si="200"/>
        <v>0</v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>
        <f t="shared" si="200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>
        <f t="shared" si="201"/>
        <v>0</v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customHeight="1">
      <c r="A208" s="62">
        <v>30200005</v>
      </c>
      <c r="B208" s="125"/>
      <c r="C208" s="28" t="s">
        <v>161</v>
      </c>
      <c r="D208" s="5">
        <v>293</v>
      </c>
      <c r="E208" s="22">
        <v>5.05</v>
      </c>
      <c r="F208" s="23">
        <f t="shared" si="177"/>
        <v>1479.6499999999999</v>
      </c>
      <c r="G208" s="23">
        <f>+'[2]29'!$L$347</f>
        <v>1495.0600000000002</v>
      </c>
      <c r="H208" s="23">
        <f t="shared" si="188"/>
        <v>17.8</v>
      </c>
      <c r="I208" s="23">
        <f t="shared" si="189"/>
        <v>0</v>
      </c>
      <c r="J208" s="23">
        <f t="shared" si="180"/>
        <v>1497.4499999999998</v>
      </c>
      <c r="K208" s="23">
        <f t="shared" si="181"/>
        <v>1.1886874353066881</v>
      </c>
      <c r="L208" s="23">
        <f t="shared" si="182"/>
        <v>0</v>
      </c>
      <c r="M208" s="10">
        <v>0.6</v>
      </c>
      <c r="N208" s="23">
        <f t="shared" si="190"/>
        <v>8.9846999999999984</v>
      </c>
      <c r="O208" s="23">
        <f t="shared" si="191"/>
        <v>-0.5886874353066881</v>
      </c>
      <c r="P208" s="23">
        <f t="shared" si="183"/>
        <v>2.0034057898427329</v>
      </c>
      <c r="Q208" s="7">
        <v>1</v>
      </c>
      <c r="R208" s="6">
        <f t="shared" si="184"/>
        <v>1.4974499999999997</v>
      </c>
      <c r="S208" s="5">
        <v>1</v>
      </c>
      <c r="T208" s="5"/>
      <c r="U208" s="5">
        <v>1</v>
      </c>
      <c r="V208" s="5"/>
      <c r="W208" s="5"/>
      <c r="X208" s="5">
        <v>1</v>
      </c>
      <c r="Y208" s="5"/>
      <c r="Z208" s="5"/>
      <c r="AA208" s="5"/>
      <c r="AB208" s="4">
        <v>4</v>
      </c>
      <c r="AC208" s="4">
        <v>5</v>
      </c>
      <c r="AD208" s="4"/>
      <c r="AE208" s="4"/>
      <c r="AF208" s="4">
        <v>1.6</v>
      </c>
      <c r="AG208" s="4"/>
      <c r="AH208" s="4"/>
      <c r="AI208" s="4"/>
      <c r="AJ208" s="4"/>
      <c r="AK208" s="4"/>
      <c r="AL208" s="4"/>
      <c r="AM208" s="4">
        <v>3.2</v>
      </c>
      <c r="AN208" s="4"/>
      <c r="AO208" s="4">
        <v>4</v>
      </c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58" si="202">IF(ISERROR(AB208/J208*100),"",(AB208/J208*100))</f>
        <v>0.26712077197903106</v>
      </c>
      <c r="BQ208" s="4">
        <f t="shared" si="202"/>
        <v>420.63202247191009</v>
      </c>
      <c r="BR208" s="4" t="str">
        <f t="shared" si="202"/>
        <v/>
      </c>
      <c r="BS208" s="4">
        <f t="shared" si="200"/>
        <v>0</v>
      </c>
      <c r="BT208" s="4">
        <f t="shared" si="200"/>
        <v>17.80805146526874</v>
      </c>
      <c r="BU208" s="4">
        <f t="shared" si="200"/>
        <v>0</v>
      </c>
      <c r="BV208" s="4">
        <f t="shared" si="200"/>
        <v>0</v>
      </c>
      <c r="BW208" s="4">
        <f t="shared" si="200"/>
        <v>0</v>
      </c>
      <c r="BX208" s="4">
        <f t="shared" si="200"/>
        <v>0</v>
      </c>
      <c r="BY208" s="4">
        <f t="shared" si="200"/>
        <v>0</v>
      </c>
      <c r="BZ208" s="4" t="str">
        <f t="shared" si="200"/>
        <v/>
      </c>
      <c r="CA208" s="4">
        <f t="shared" si="200"/>
        <v>320</v>
      </c>
      <c r="CB208" s="4" t="str">
        <f t="shared" si="200"/>
        <v/>
      </c>
      <c r="CC208" s="4" t="str">
        <f t="shared" si="200"/>
        <v/>
      </c>
      <c r="CD208" s="4">
        <f t="shared" si="200"/>
        <v>0</v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>
        <f t="shared" si="200"/>
        <v>0</v>
      </c>
      <c r="CI208" s="4">
        <f t="shared" si="201"/>
        <v>0</v>
      </c>
      <c r="CJ208" s="4" t="str">
        <f t="shared" si="201"/>
        <v/>
      </c>
      <c r="CK208" s="4" t="str">
        <f t="shared" si="201"/>
        <v/>
      </c>
      <c r="CL208" s="4">
        <f t="shared" si="201"/>
        <v>0</v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>
        <f t="shared" si="201"/>
        <v>0</v>
      </c>
      <c r="CT208" s="4" t="str">
        <f t="shared" si="199"/>
        <v/>
      </c>
      <c r="CU208" s="4">
        <f t="shared" si="199"/>
        <v>0</v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23" t="s">
        <v>168</v>
      </c>
      <c r="C209" s="28" t="s">
        <v>169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25"/>
      <c r="C210" s="28" t="s">
        <v>170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0" t="s">
        <v>171</v>
      </c>
      <c r="C211" s="28" t="s">
        <v>167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23" t="s">
        <v>172</v>
      </c>
      <c r="C212" s="28" t="s">
        <v>161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25"/>
      <c r="C213" s="28" t="s">
        <v>167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23" t="s">
        <v>173</v>
      </c>
      <c r="C214" s="28" t="s">
        <v>161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5"/>
      <c r="C215" s="28" t="s">
        <v>167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>
      <c r="A216" s="62">
        <v>30400012</v>
      </c>
      <c r="B216" s="123" t="s">
        <v>174</v>
      </c>
      <c r="C216" s="28" t="s">
        <v>135</v>
      </c>
      <c r="D216" s="5">
        <v>86</v>
      </c>
      <c r="E216" s="22">
        <v>5.03</v>
      </c>
      <c r="F216" s="23">
        <f t="shared" si="177"/>
        <v>432.58000000000004</v>
      </c>
      <c r="G216" s="23">
        <f>+'[2]29'!$L$289</f>
        <v>2106.2399999999998</v>
      </c>
      <c r="H216" s="23">
        <f t="shared" si="188"/>
        <v>0</v>
      </c>
      <c r="I216" s="23">
        <f t="shared" si="189"/>
        <v>0</v>
      </c>
      <c r="J216" s="23">
        <f t="shared" si="180"/>
        <v>432.58000000000004</v>
      </c>
      <c r="K216" s="23">
        <f t="shared" si="181"/>
        <v>0</v>
      </c>
      <c r="L216" s="23">
        <f t="shared" si="182"/>
        <v>0</v>
      </c>
      <c r="M216" s="10">
        <v>0.3</v>
      </c>
      <c r="N216" s="23">
        <f t="shared" si="190"/>
        <v>1.2977400000000001</v>
      </c>
      <c r="O216" s="23">
        <f t="shared" si="191"/>
        <v>0.3</v>
      </c>
      <c r="P216" s="23">
        <f t="shared" si="183"/>
        <v>0</v>
      </c>
      <c r="Q216" s="7">
        <v>0.1</v>
      </c>
      <c r="R216" s="6">
        <f t="shared" si="184"/>
        <v>4.3258000000000012E-2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202"/>
        <v>0</v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>
        <f t="shared" si="200"/>
        <v>0</v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>
        <f t="shared" si="200"/>
        <v>0</v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>
      <c r="A217" s="62">
        <v>30400011</v>
      </c>
      <c r="B217" s="124"/>
      <c r="C217" s="28" t="s">
        <v>150</v>
      </c>
      <c r="D217" s="5">
        <v>288</v>
      </c>
      <c r="E217" s="22">
        <v>5.03</v>
      </c>
      <c r="F217" s="23">
        <f t="shared" si="177"/>
        <v>1448.64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1448.64</v>
      </c>
      <c r="K217" s="23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4.3459200000000004</v>
      </c>
      <c r="O217" s="23">
        <f t="shared" si="191"/>
        <v>0.3</v>
      </c>
      <c r="P217" s="23">
        <f t="shared" si="183"/>
        <v>0</v>
      </c>
      <c r="Q217" s="7">
        <v>0.1</v>
      </c>
      <c r="R217" s="6">
        <f t="shared" si="184"/>
        <v>0.14486399999999999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202"/>
        <v>0</v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>
        <f t="shared" si="200"/>
        <v>0</v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>
        <f t="shared" si="200"/>
        <v>0</v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24"/>
      <c r="C218" s="80" t="s">
        <v>127</v>
      </c>
      <c r="D218" s="5"/>
      <c r="E218" s="22">
        <v>5.03</v>
      </c>
      <c r="F218" s="23">
        <f t="shared" si="177"/>
        <v>0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0</v>
      </c>
      <c r="O218" s="23">
        <f t="shared" si="191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25"/>
      <c r="C219" s="80" t="s">
        <v>175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2">
        <v>30400013</v>
      </c>
      <c r="B220" s="123" t="s">
        <v>176</v>
      </c>
      <c r="C220" s="28" t="s">
        <v>126</v>
      </c>
      <c r="D220" s="5">
        <f>97+39</f>
        <v>136</v>
      </c>
      <c r="E220" s="22">
        <v>5.03</v>
      </c>
      <c r="F220" s="23">
        <f t="shared" si="177"/>
        <v>684.08</v>
      </c>
      <c r="G220" s="23"/>
      <c r="H220" s="23">
        <f t="shared" si="188"/>
        <v>2.65</v>
      </c>
      <c r="I220" s="23">
        <f t="shared" si="189"/>
        <v>0</v>
      </c>
      <c r="J220" s="23">
        <f t="shared" si="180"/>
        <v>686.73</v>
      </c>
      <c r="K220" s="23">
        <f t="shared" si="181"/>
        <v>0.38588673860177941</v>
      </c>
      <c r="L220" s="23" t="str">
        <f t="shared" si="182"/>
        <v>0</v>
      </c>
      <c r="M220" s="10">
        <v>0.5</v>
      </c>
      <c r="N220" s="23">
        <f t="shared" si="190"/>
        <v>3.4336500000000001</v>
      </c>
      <c r="O220" s="23">
        <f t="shared" si="191"/>
        <v>0.11411326139822059</v>
      </c>
      <c r="P220" s="23">
        <f t="shared" si="183"/>
        <v>0</v>
      </c>
      <c r="Q220" s="7">
        <v>0.1</v>
      </c>
      <c r="R220" s="6">
        <f t="shared" si="184"/>
        <v>6.8672999999999998E-2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>
        <f>5.3/2</f>
        <v>2.65</v>
      </c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>
        <f t="shared" si="202"/>
        <v>686.73</v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>
        <f t="shared" si="201"/>
        <v>0</v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25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2">
        <v>30400014</v>
      </c>
      <c r="B222" s="143" t="s">
        <v>177</v>
      </c>
      <c r="C222" s="28" t="s">
        <v>135</v>
      </c>
      <c r="D222" s="5">
        <f>143+196</f>
        <v>339</v>
      </c>
      <c r="E222" s="22">
        <v>5.03</v>
      </c>
      <c r="F222" s="23">
        <f t="shared" si="177"/>
        <v>1705.17</v>
      </c>
      <c r="G222" s="23"/>
      <c r="H222" s="23">
        <f t="shared" si="188"/>
        <v>1.1499999999999999</v>
      </c>
      <c r="I222" s="23">
        <f t="shared" si="189"/>
        <v>0</v>
      </c>
      <c r="J222" s="23">
        <f t="shared" si="180"/>
        <v>1706.3200000000002</v>
      </c>
      <c r="K222" s="23">
        <f t="shared" si="181"/>
        <v>6.7396502414552945E-2</v>
      </c>
      <c r="L222" s="23" t="str">
        <f t="shared" si="182"/>
        <v>0</v>
      </c>
      <c r="M222" s="10">
        <v>0.4</v>
      </c>
      <c r="N222" s="23">
        <f t="shared" si="190"/>
        <v>6.8252800000000011</v>
      </c>
      <c r="O222" s="23">
        <f t="shared" si="191"/>
        <v>0.33260349758544705</v>
      </c>
      <c r="P222" s="23">
        <f t="shared" si="183"/>
        <v>0</v>
      </c>
      <c r="Q222" s="7">
        <v>0.1</v>
      </c>
      <c r="R222" s="6">
        <f t="shared" si="184"/>
        <v>0.17063200000000003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>
        <f>2.3/2</f>
        <v>1.1499999999999999</v>
      </c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202"/>
        <v>0</v>
      </c>
      <c r="BQ222" s="4">
        <f t="shared" si="202"/>
        <v>1706.3200000000002</v>
      </c>
      <c r="BR222" s="4" t="str">
        <f t="shared" si="202"/>
        <v/>
      </c>
      <c r="BS222" s="4">
        <f t="shared" si="200"/>
        <v>0</v>
      </c>
      <c r="BT222" s="4">
        <f t="shared" si="200"/>
        <v>0</v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>
        <f t="shared" si="200"/>
        <v>0</v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>
        <f t="shared" si="201"/>
        <v>0</v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44"/>
      <c r="C223" s="28" t="s">
        <v>153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0</v>
      </c>
      <c r="O223" s="23">
        <f t="shared" si="191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45"/>
      <c r="C224" s="28" t="s">
        <v>169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customHeight="1">
      <c r="A225" s="62">
        <v>30600002</v>
      </c>
      <c r="B225" s="123" t="s">
        <v>178</v>
      </c>
      <c r="C225" s="39" t="s">
        <v>127</v>
      </c>
      <c r="D225" s="5">
        <v>69</v>
      </c>
      <c r="E225" s="54">
        <v>5.03</v>
      </c>
      <c r="F225" s="23">
        <f t="shared" si="203"/>
        <v>347.07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347.07</v>
      </c>
      <c r="K225" s="23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0.69413999999999998</v>
      </c>
      <c r="O225" s="23">
        <f t="shared" si="213"/>
        <v>0.2</v>
      </c>
      <c r="P225" s="23">
        <f t="shared" si="207"/>
        <v>0</v>
      </c>
      <c r="Q225" s="7">
        <v>0.1</v>
      </c>
      <c r="R225" s="6">
        <f t="shared" si="208"/>
        <v>3.4707000000000002E-2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202"/>
        <v>0</v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>
        <f t="shared" si="202"/>
        <v>0</v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>
        <f t="shared" si="202"/>
        <v>0</v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24"/>
      <c r="C226" s="39" t="s">
        <v>135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customHeight="1">
      <c r="A227" s="62">
        <v>30600003</v>
      </c>
      <c r="B227" s="124"/>
      <c r="C227" s="39" t="s">
        <v>179</v>
      </c>
      <c r="D227" s="5">
        <v>19</v>
      </c>
      <c r="E227" s="54">
        <v>5.03</v>
      </c>
      <c r="F227" s="23">
        <f t="shared" si="203"/>
        <v>95.570000000000007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95.570000000000007</v>
      </c>
      <c r="K227" s="23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0.19114</v>
      </c>
      <c r="O227" s="23">
        <f t="shared" si="213"/>
        <v>0.2</v>
      </c>
      <c r="P227" s="23">
        <f t="shared" si="207"/>
        <v>0</v>
      </c>
      <c r="Q227" s="7">
        <v>0.1</v>
      </c>
      <c r="R227" s="6">
        <f t="shared" si="208"/>
        <v>9.5569999999999995E-3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202"/>
        <v>0</v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>
        <f t="shared" si="202"/>
        <v>0</v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>
        <f t="shared" si="202"/>
        <v>0</v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customHeight="1">
      <c r="A228" s="62">
        <v>30600001</v>
      </c>
      <c r="B228" s="125"/>
      <c r="C228" s="39" t="s">
        <v>180</v>
      </c>
      <c r="D228" s="5">
        <v>24</v>
      </c>
      <c r="E228" s="54">
        <v>5.03</v>
      </c>
      <c r="F228" s="23">
        <f t="shared" si="203"/>
        <v>120.72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120.72</v>
      </c>
      <c r="K228" s="23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0.24144000000000002</v>
      </c>
      <c r="O228" s="23">
        <f t="shared" si="213"/>
        <v>0.2</v>
      </c>
      <c r="P228" s="23">
        <f t="shared" si="207"/>
        <v>0</v>
      </c>
      <c r="Q228" s="7">
        <v>0.1</v>
      </c>
      <c r="R228" s="6">
        <f t="shared" si="208"/>
        <v>1.2072000000000001E-2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202"/>
        <v>0</v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>
        <f t="shared" si="202"/>
        <v>0</v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>
        <f t="shared" si="202"/>
        <v>0</v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23" t="s">
        <v>181</v>
      </c>
      <c r="C229" s="39" t="s">
        <v>127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24"/>
      <c r="C230" s="39" t="s">
        <v>135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24"/>
      <c r="C231" s="39" t="s">
        <v>179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25"/>
      <c r="C232" s="39" t="s">
        <v>180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78" t="s">
        <v>182</v>
      </c>
      <c r="C233" s="39" t="s">
        <v>183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123" t="s">
        <v>184</v>
      </c>
      <c r="C234" s="80" t="s">
        <v>139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25"/>
      <c r="C235" s="28" t="s">
        <v>126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23" t="s">
        <v>185</v>
      </c>
      <c r="C236" s="28" t="s">
        <v>135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2">
        <v>30400006</v>
      </c>
      <c r="B237" s="124"/>
      <c r="C237" s="28" t="s">
        <v>127</v>
      </c>
      <c r="D237" s="5">
        <v>57</v>
      </c>
      <c r="E237" s="22">
        <v>5.07</v>
      </c>
      <c r="F237" s="23">
        <f t="shared" si="203"/>
        <v>288.99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288.99</v>
      </c>
      <c r="K237" s="23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0.86697000000000002</v>
      </c>
      <c r="O237" s="23">
        <f t="shared" si="213"/>
        <v>0.3</v>
      </c>
      <c r="P237" s="23">
        <f t="shared" si="207"/>
        <v>0</v>
      </c>
      <c r="Q237" s="7">
        <v>0.1</v>
      </c>
      <c r="R237" s="6">
        <f t="shared" si="208"/>
        <v>2.8899000000000001E-2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25"/>
      <c r="C238" s="28" t="s">
        <v>150</v>
      </c>
      <c r="D238" s="5">
        <v>64</v>
      </c>
      <c r="E238" s="22">
        <v>5.07</v>
      </c>
      <c r="F238" s="23">
        <f t="shared" si="203"/>
        <v>324.48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324.48</v>
      </c>
      <c r="K238" s="23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0.97344000000000008</v>
      </c>
      <c r="O238" s="23">
        <f t="shared" si="213"/>
        <v>0.3</v>
      </c>
      <c r="P238" s="23">
        <f t="shared" si="207"/>
        <v>0</v>
      </c>
      <c r="Q238" s="7">
        <v>0.1</v>
      </c>
      <c r="R238" s="6">
        <f t="shared" si="208"/>
        <v>3.2447999999999998E-2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88" si="215">IF(ISERROR(AB238/J238*100),"",(AB238/J238*100))</f>
        <v>0</v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23" t="s">
        <v>186</v>
      </c>
      <c r="C239" s="28" t="s">
        <v>180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24"/>
      <c r="C240" s="28" t="s">
        <v>135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4"/>
      <c r="C241" s="28" t="s">
        <v>150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5"/>
      <c r="C242" s="28" t="s">
        <v>127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3" t="s">
        <v>187</v>
      </c>
      <c r="C243" s="28" t="s">
        <v>180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4"/>
      <c r="C244" s="28" t="s">
        <v>135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2">
        <v>30400020</v>
      </c>
      <c r="B245" s="124"/>
      <c r="C245" s="28" t="s">
        <v>150</v>
      </c>
      <c r="D245" s="5">
        <v>358</v>
      </c>
      <c r="E245" s="22">
        <v>5.05</v>
      </c>
      <c r="F245" s="23">
        <f t="shared" si="203"/>
        <v>1807.8999999999999</v>
      </c>
      <c r="G245" s="23">
        <f>+'[2]29'!$L$403</f>
        <v>1963.5</v>
      </c>
      <c r="H245" s="23">
        <f t="shared" si="210"/>
        <v>4.2</v>
      </c>
      <c r="I245" s="23">
        <f t="shared" si="211"/>
        <v>7</v>
      </c>
      <c r="J245" s="23">
        <f t="shared" si="204"/>
        <v>1812.1</v>
      </c>
      <c r="K245" s="23">
        <f t="shared" si="205"/>
        <v>0.23177528833949562</v>
      </c>
      <c r="L245" s="23">
        <f t="shared" si="206"/>
        <v>0.35650623885918004</v>
      </c>
      <c r="M245" s="10">
        <v>0.3</v>
      </c>
      <c r="N245" s="23">
        <f t="shared" si="212"/>
        <v>5.4363000000000001</v>
      </c>
      <c r="O245" s="23">
        <f t="shared" si="213"/>
        <v>-0.28828152719867567</v>
      </c>
      <c r="P245" s="23">
        <f t="shared" si="207"/>
        <v>0</v>
      </c>
      <c r="Q245" s="7">
        <v>0.1</v>
      </c>
      <c r="R245" s="6">
        <f t="shared" si="208"/>
        <v>0.18121000000000001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4.2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>
        <v>7</v>
      </c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5"/>
        <v>0</v>
      </c>
      <c r="BQ245" s="4">
        <f t="shared" si="215"/>
        <v>0</v>
      </c>
      <c r="BR245" s="4">
        <f t="shared" si="215"/>
        <v>0</v>
      </c>
      <c r="BS245" s="4">
        <f t="shared" si="215"/>
        <v>0</v>
      </c>
      <c r="BT245" s="4">
        <f t="shared" si="215"/>
        <v>0</v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>
        <f t="shared" si="214"/>
        <v>0</v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>
        <f t="shared" si="199"/>
        <v>0</v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2">
        <v>30400019</v>
      </c>
      <c r="B246" s="125"/>
      <c r="C246" s="28" t="s">
        <v>127</v>
      </c>
      <c r="D246" s="5">
        <v>224</v>
      </c>
      <c r="E246" s="22">
        <v>5.05</v>
      </c>
      <c r="F246" s="23">
        <f t="shared" si="203"/>
        <v>1131.2</v>
      </c>
      <c r="G246" s="23">
        <f>+'[2]29'!$L$402</f>
        <v>1009.8000000000001</v>
      </c>
      <c r="H246" s="23">
        <f t="shared" si="210"/>
        <v>2.5</v>
      </c>
      <c r="I246" s="23">
        <f t="shared" si="211"/>
        <v>3</v>
      </c>
      <c r="J246" s="23">
        <f t="shared" si="204"/>
        <v>1133.7</v>
      </c>
      <c r="K246" s="23">
        <f t="shared" si="205"/>
        <v>0.22051689159389609</v>
      </c>
      <c r="L246" s="23">
        <f t="shared" si="206"/>
        <v>0.29708853238265004</v>
      </c>
      <c r="M246" s="10">
        <v>0.3</v>
      </c>
      <c r="N246" s="23">
        <f t="shared" si="212"/>
        <v>3.4011</v>
      </c>
      <c r="O246" s="23">
        <f t="shared" si="213"/>
        <v>-0.21760542397654614</v>
      </c>
      <c r="P246" s="23">
        <f t="shared" si="207"/>
        <v>0</v>
      </c>
      <c r="Q246" s="7">
        <v>0.1</v>
      </c>
      <c r="R246" s="6">
        <f t="shared" si="208"/>
        <v>0.11337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2.5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>
        <v>3</v>
      </c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5"/>
        <v>0</v>
      </c>
      <c r="BQ246" s="4">
        <f t="shared" si="215"/>
        <v>0</v>
      </c>
      <c r="BR246" s="4">
        <f t="shared" si="215"/>
        <v>0</v>
      </c>
      <c r="BS246" s="4">
        <f t="shared" si="215"/>
        <v>0</v>
      </c>
      <c r="BT246" s="4">
        <f t="shared" si="215"/>
        <v>0</v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>
        <f t="shared" si="214"/>
        <v>0</v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>
        <f t="shared" si="199"/>
        <v>0</v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3" t="s">
        <v>188</v>
      </c>
      <c r="C247" s="28" t="s">
        <v>126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24"/>
      <c r="C248" s="28" t="s">
        <v>127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4"/>
      <c r="C249" s="28" t="s">
        <v>124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4"/>
      <c r="C250" s="28" t="s">
        <v>154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4"/>
      <c r="C251" s="28" t="s">
        <v>133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4"/>
      <c r="C252" s="28" t="s">
        <v>189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4"/>
      <c r="C253" s="28" t="s">
        <v>150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5"/>
      <c r="C254" s="28" t="s">
        <v>135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3" t="s">
        <v>190</v>
      </c>
      <c r="C255" s="30" t="s">
        <v>153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24"/>
      <c r="C256" s="28" t="s">
        <v>150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24"/>
      <c r="C257" s="30" t="s">
        <v>191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25"/>
      <c r="C258" s="30" t="s">
        <v>133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23" t="s">
        <v>192</v>
      </c>
      <c r="C259" s="30" t="s">
        <v>155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24"/>
      <c r="C260" s="30" t="s">
        <v>193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24"/>
      <c r="C261" s="30" t="s">
        <v>194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25"/>
      <c r="C262" s="30" t="s">
        <v>195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23" t="s">
        <v>196</v>
      </c>
      <c r="C263" s="30" t="s">
        <v>155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24"/>
      <c r="C264" s="30" t="s">
        <v>193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24"/>
      <c r="C265" s="30" t="s">
        <v>194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25"/>
      <c r="C266" s="30" t="s">
        <v>195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2">
        <v>30600009</v>
      </c>
      <c r="B267" s="123" t="s">
        <v>197</v>
      </c>
      <c r="C267" s="30" t="s">
        <v>198</v>
      </c>
      <c r="D267" s="5"/>
      <c r="E267" s="22">
        <v>5.05</v>
      </c>
      <c r="F267" s="23">
        <f t="shared" si="203"/>
        <v>0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25"/>
      <c r="C268" s="30" t="s">
        <v>170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23" t="s">
        <v>199</v>
      </c>
      <c r="C269" s="30" t="s">
        <v>175</v>
      </c>
      <c r="D269" s="5">
        <f>46+90</f>
        <v>136</v>
      </c>
      <c r="E269" s="22">
        <v>5.05</v>
      </c>
      <c r="F269" s="23">
        <f t="shared" si="203"/>
        <v>686.8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686.8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5.4943999999999997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6.8679999999999991E-2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customHeight="1">
      <c r="A270" s="62">
        <v>30400027</v>
      </c>
      <c r="B270" s="124"/>
      <c r="C270" s="30" t="s">
        <v>141</v>
      </c>
      <c r="D270" s="5">
        <f>358+468</f>
        <v>826</v>
      </c>
      <c r="E270" s="22">
        <v>5.05</v>
      </c>
      <c r="F270" s="23">
        <f t="shared" si="203"/>
        <v>4171.3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4171.3</v>
      </c>
      <c r="K270" s="23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33.370400000000004</v>
      </c>
      <c r="O270" s="23">
        <f t="shared" si="213"/>
        <v>0.8</v>
      </c>
      <c r="P270" s="23">
        <f t="shared" si="207"/>
        <v>0</v>
      </c>
      <c r="Q270" s="2">
        <v>0.1</v>
      </c>
      <c r="R270" s="6">
        <f t="shared" si="208"/>
        <v>0.41713000000000006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21"/>
        <v>0</v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>
        <f t="shared" si="221"/>
        <v>0</v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>
        <f t="shared" si="220"/>
        <v>0</v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customHeight="1">
      <c r="A271" s="62">
        <v>30400028</v>
      </c>
      <c r="B271" s="125"/>
      <c r="C271" s="30" t="s">
        <v>200</v>
      </c>
      <c r="D271" s="5">
        <v>11</v>
      </c>
      <c r="E271" s="22">
        <v>5.05</v>
      </c>
      <c r="F271" s="23">
        <f t="shared" si="203"/>
        <v>55.55</v>
      </c>
      <c r="G271" s="44">
        <f>+'[2]29'!$L$314</f>
        <v>2096.4</v>
      </c>
      <c r="H271" s="23">
        <f t="shared" si="210"/>
        <v>0</v>
      </c>
      <c r="I271" s="23">
        <f t="shared" si="211"/>
        <v>0</v>
      </c>
      <c r="J271" s="23">
        <f t="shared" si="204"/>
        <v>55.55</v>
      </c>
      <c r="K271" s="23">
        <f t="shared" si="205"/>
        <v>0</v>
      </c>
      <c r="L271" s="23">
        <f t="shared" si="206"/>
        <v>0</v>
      </c>
      <c r="M271" s="3">
        <v>0.8</v>
      </c>
      <c r="N271" s="23">
        <f t="shared" si="212"/>
        <v>0.44439999999999996</v>
      </c>
      <c r="O271" s="23">
        <f t="shared" si="213"/>
        <v>0.8</v>
      </c>
      <c r="P271" s="23">
        <f t="shared" si="207"/>
        <v>0</v>
      </c>
      <c r="Q271" s="2">
        <v>0.1</v>
      </c>
      <c r="R271" s="6">
        <f t="shared" si="208"/>
        <v>5.555E-3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21"/>
        <v>0</v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>
        <f t="shared" si="221"/>
        <v>0</v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>
        <f t="shared" si="220"/>
        <v>0</v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hidden="1" customHeight="1">
      <c r="A272" s="62">
        <v>30400004</v>
      </c>
      <c r="B272" s="123" t="s">
        <v>201</v>
      </c>
      <c r="C272" s="30" t="s">
        <v>175</v>
      </c>
      <c r="D272" s="5"/>
      <c r="E272" s="22">
        <v>5.03</v>
      </c>
      <c r="F272" s="23">
        <f t="shared" si="203"/>
        <v>0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24"/>
      <c r="C273" s="30" t="s">
        <v>153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25"/>
      <c r="C274" s="30" t="s">
        <v>200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23" t="s">
        <v>202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24"/>
      <c r="C276" s="30" t="s">
        <v>203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25"/>
      <c r="C277" s="30" t="s">
        <v>132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23" t="s">
        <v>204</v>
      </c>
      <c r="C278" s="30" t="s">
        <v>159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24"/>
      <c r="C279" s="30" t="s">
        <v>133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24"/>
      <c r="C280" s="30" t="s">
        <v>175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25"/>
      <c r="C281" s="30" t="s">
        <v>205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23" t="s">
        <v>206</v>
      </c>
      <c r="C282" s="30" t="s">
        <v>207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24"/>
      <c r="C283" s="30" t="s">
        <v>208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24"/>
      <c r="C284" s="30" t="s">
        <v>142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25"/>
      <c r="C285" s="30" t="s">
        <v>205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23" t="s">
        <v>209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24"/>
      <c r="C287" s="30" t="s">
        <v>203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25"/>
      <c r="C288" s="30" t="s">
        <v>132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23" t="s">
        <v>210</v>
      </c>
      <c r="C289" s="30" t="s">
        <v>153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5"/>
      <c r="C290" s="30" t="s">
        <v>133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3" t="s">
        <v>211</v>
      </c>
      <c r="C291" s="30" t="s">
        <v>132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4"/>
      <c r="C292" s="30" t="s">
        <v>121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4"/>
      <c r="C293" s="30" t="s">
        <v>153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5"/>
      <c r="C294" s="30" t="s">
        <v>212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213</v>
      </c>
      <c r="C295" s="31" t="s">
        <v>214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215</v>
      </c>
      <c r="C296" s="31" t="s">
        <v>216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217</v>
      </c>
      <c r="C297" s="31" t="s">
        <v>218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219</v>
      </c>
      <c r="C298" s="31" t="s">
        <v>220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221</v>
      </c>
      <c r="C299" s="31" t="s">
        <v>222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223</v>
      </c>
      <c r="C300" s="31" t="s">
        <v>222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224</v>
      </c>
      <c r="C301" s="31" t="s">
        <v>222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225</v>
      </c>
      <c r="C302" s="31" t="s">
        <v>226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227</v>
      </c>
      <c r="C303" s="31" t="s">
        <v>228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246</v>
      </c>
      <c r="C304" s="31" t="s">
        <v>228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9" t="s">
        <v>230</v>
      </c>
      <c r="C305" s="30" t="s">
        <v>231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79" t="s">
        <v>232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3844</v>
      </c>
      <c r="E307" s="44"/>
      <c r="F307" s="45">
        <f>SUM(F159:F306)</f>
        <v>19378.46</v>
      </c>
      <c r="G307" s="45">
        <f t="shared" ref="G307:J307" si="237">SUM(G159:G306)</f>
        <v>13563.515999999998</v>
      </c>
      <c r="H307" s="45">
        <f t="shared" si="237"/>
        <v>33.700000000000003</v>
      </c>
      <c r="I307" s="45">
        <f t="shared" si="237"/>
        <v>15</v>
      </c>
      <c r="J307" s="45">
        <f t="shared" si="237"/>
        <v>19412.159999999996</v>
      </c>
      <c r="K307" s="45">
        <f>IF(ISERROR(H307/J307*100),"0",(H307/J307*100))</f>
        <v>0.17360252542736104</v>
      </c>
      <c r="L307" s="45">
        <f>IF(ISERROR(I307/G307*100),"0",(I307/G307*100))</f>
        <v>0.11059079371455013</v>
      </c>
      <c r="M307" s="46">
        <f>IF(ISERROR(N307/J307*100),"",(N307/J307*100))</f>
        <v>0.45651200072531867</v>
      </c>
      <c r="N307" s="45">
        <f>SUM(N159:N306)</f>
        <v>88.618840000000006</v>
      </c>
      <c r="O307" s="45">
        <f>IF(ISERROR(M307-K307-L307),"0",(M307-K307-L307))</f>
        <v>0.17231868158340749</v>
      </c>
      <c r="P307" s="45">
        <f>(S307+T307+U307+V307+W307+X307+Y307+Z307+AA307)/J307*1000</f>
        <v>0.20605641000280242</v>
      </c>
      <c r="Q307" s="47">
        <f>IF(ISERROR(R307/J307*1000),"",(R307/J307*1000))</f>
        <v>0.18523317343355922</v>
      </c>
      <c r="R307" s="45">
        <f>SUM(R159:R306)</f>
        <v>3.5957760000000003</v>
      </c>
      <c r="S307" s="45">
        <f t="shared" ref="S307:BO307" si="238">SUM(S159:S306)</f>
        <v>1</v>
      </c>
      <c r="T307" s="45">
        <f t="shared" si="238"/>
        <v>0</v>
      </c>
      <c r="U307" s="45">
        <f t="shared" si="238"/>
        <v>1</v>
      </c>
      <c r="V307" s="45">
        <f t="shared" si="238"/>
        <v>0</v>
      </c>
      <c r="W307" s="45">
        <f t="shared" si="238"/>
        <v>1</v>
      </c>
      <c r="X307" s="45">
        <f t="shared" si="238"/>
        <v>1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4.5</v>
      </c>
      <c r="AC307" s="45">
        <f t="shared" si="238"/>
        <v>12.200000000000001</v>
      </c>
      <c r="AD307" s="45">
        <f t="shared" si="238"/>
        <v>0</v>
      </c>
      <c r="AE307" s="45">
        <f t="shared" si="238"/>
        <v>0</v>
      </c>
      <c r="AF307" s="45">
        <f t="shared" si="238"/>
        <v>1.9000000000000001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4.4000000000000004</v>
      </c>
      <c r="AN307" s="45">
        <f t="shared" si="238"/>
        <v>0</v>
      </c>
      <c r="AO307" s="45">
        <f t="shared" si="238"/>
        <v>4</v>
      </c>
      <c r="AP307" s="45">
        <f t="shared" si="238"/>
        <v>0</v>
      </c>
      <c r="AQ307" s="45">
        <f t="shared" si="238"/>
        <v>6.7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10</v>
      </c>
      <c r="BD307" s="45">
        <f t="shared" si="238"/>
        <v>2.5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2.5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2.3181346125315271E-2</v>
      </c>
      <c r="BQ307" s="48">
        <f>IF(ISERROR(AC307/$J$307*100),"",(AC307/$J$307*100))</f>
        <v>6.284720505085474E-2</v>
      </c>
      <c r="BR307" s="48">
        <f>IF(ISERROR(AD307/$J$307*100),"",(AD307/$J$307*100))</f>
        <v>0</v>
      </c>
      <c r="BS307" s="48">
        <f t="shared" ref="BS307:DC307" si="239">IF(ISERROR(AE307/$J$307*100),"",(AE307/$J$307*100))</f>
        <v>0</v>
      </c>
      <c r="BT307" s="48">
        <f t="shared" si="239"/>
        <v>9.7876794751331139E-3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2.2666205100308267E-2</v>
      </c>
      <c r="CB307" s="48">
        <f t="shared" si="239"/>
        <v>0</v>
      </c>
      <c r="CC307" s="48">
        <f t="shared" si="239"/>
        <v>2.0605641000280242E-2</v>
      </c>
      <c r="CD307" s="48">
        <f t="shared" si="239"/>
        <v>0</v>
      </c>
      <c r="CE307" s="48">
        <f t="shared" si="239"/>
        <v>3.4514448675469406E-2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5.1514102500700598E-2</v>
      </c>
      <c r="CR307" s="48">
        <f t="shared" si="239"/>
        <v>1.287852562517515E-2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1.287852562517515E-2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2016-12-30T02:13:04Z</dcterms:modified>
</cp:coreProperties>
</file>