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G270"/>
  <c r="D270"/>
  <c r="F270" s="1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D269"/>
  <c r="F269" s="1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G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D226"/>
  <c r="F226" s="1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D222"/>
  <c r="F222" s="1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D220"/>
  <c r="D307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G188"/>
  <c r="G307" s="1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D115"/>
  <c r="DH115" s="1"/>
  <c r="DJ115" s="1"/>
  <c r="DN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D114"/>
  <c r="DH114" s="1"/>
  <c r="DJ114" s="1"/>
  <c r="DN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G91"/>
  <c r="DK91" s="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D71"/>
  <c r="DH71" s="1"/>
  <c r="DJ71" s="1"/>
  <c r="DN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G68"/>
  <c r="DK68" s="1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G67"/>
  <c r="DK67" s="1"/>
  <c r="D67"/>
  <c r="DH67" s="1"/>
  <c r="DJ67" s="1"/>
  <c r="DN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D65"/>
  <c r="D152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G61"/>
  <c r="DK61" s="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G55"/>
  <c r="DK55" s="1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G53"/>
  <c r="DK53" s="1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G33"/>
  <c r="G152" s="1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Y4"/>
  <c r="DY152" s="1"/>
  <c r="DX4"/>
  <c r="DX152" s="1"/>
  <c r="DX157" s="1"/>
  <c r="DW4"/>
  <c r="DW152" s="1"/>
  <c r="DM4"/>
  <c r="DM152" s="1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I162"/>
  <c r="DV25"/>
  <c r="DT25"/>
  <c r="DR25"/>
  <c r="BP26"/>
  <c r="R26"/>
  <c r="BX26" s="1"/>
  <c r="P26"/>
  <c r="BV26" s="1"/>
  <c r="N26"/>
  <c r="BT26" s="1"/>
  <c r="EI163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I164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6"/>
  <c r="R66"/>
  <c r="BX66" s="1"/>
  <c r="P66"/>
  <c r="BV66" s="1"/>
  <c r="N66"/>
  <c r="BT66" s="1"/>
  <c r="DV66"/>
  <c r="DT66"/>
  <c r="DR66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FT33"/>
  <c r="FU33"/>
  <c r="FX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P53"/>
  <c r="FT53"/>
  <c r="FU53"/>
  <c r="FV53"/>
  <c r="FX53"/>
  <c r="FZ53"/>
  <c r="GB53"/>
  <c r="K54"/>
  <c r="DO54"/>
  <c r="DS54" s="1"/>
  <c r="FT54"/>
  <c r="FU54"/>
  <c r="FV54"/>
  <c r="FX54"/>
  <c r="FY54"/>
  <c r="FZ54"/>
  <c r="GB54"/>
  <c r="K55"/>
  <c r="DO55"/>
  <c r="DP55"/>
  <c r="FT55"/>
  <c r="FU55"/>
  <c r="FV55"/>
  <c r="FX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P61"/>
  <c r="FT61"/>
  <c r="FU61"/>
  <c r="FV61"/>
  <c r="FX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FV65"/>
  <c r="K66"/>
  <c r="DO66"/>
  <c r="DS66" s="1"/>
  <c r="FT66"/>
  <c r="FU66"/>
  <c r="FV66"/>
  <c r="FX66"/>
  <c r="FY66"/>
  <c r="FZ66"/>
  <c r="GB66"/>
  <c r="DO67"/>
  <c r="DP67"/>
  <c r="FT67"/>
  <c r="FU67"/>
  <c r="FV67"/>
  <c r="FX67"/>
  <c r="FZ67"/>
  <c r="GB67"/>
  <c r="K68"/>
  <c r="DO68"/>
  <c r="DP68"/>
  <c r="FT68"/>
  <c r="FU68"/>
  <c r="FV68"/>
  <c r="EJ167"/>
  <c r="DX156"/>
  <c r="DW153"/>
  <c r="EJ165"/>
  <c r="EJ161"/>
  <c r="EJ162"/>
  <c r="EK162" s="1"/>
  <c r="EJ163"/>
  <c r="EK163" s="1"/>
  <c r="EJ164"/>
  <c r="EK164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DV114"/>
  <c r="DT114"/>
  <c r="DR114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33"/>
  <c r="DP33" s="1"/>
  <c r="FV33" s="1"/>
  <c r="F65"/>
  <c r="J65" s="1"/>
  <c r="DH65"/>
  <c r="DJ65" s="1"/>
  <c r="DN65" s="1"/>
  <c r="F67"/>
  <c r="J67" s="1"/>
  <c r="FX68"/>
  <c r="FZ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P91"/>
  <c r="FT91"/>
  <c r="FU91"/>
  <c r="FV91"/>
  <c r="FX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DO114"/>
  <c r="DS114" s="1"/>
  <c r="FT114"/>
  <c r="FU114"/>
  <c r="FV114"/>
  <c r="FX114"/>
  <c r="FY114"/>
  <c r="FZ114"/>
  <c r="GB114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71"/>
  <c r="J71" s="1"/>
  <c r="F114"/>
  <c r="J114" s="1"/>
  <c r="F115"/>
  <c r="J115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20"/>
  <c r="J220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P220"/>
  <c r="R220"/>
  <c r="BX220" s="1"/>
  <c r="P220"/>
  <c r="BV220" s="1"/>
  <c r="N220"/>
  <c r="BT22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P115"/>
  <c r="R115"/>
  <c r="BX115" s="1"/>
  <c r="P115"/>
  <c r="BV115" s="1"/>
  <c r="N115"/>
  <c r="BT115" s="1"/>
  <c r="BP114"/>
  <c r="R114"/>
  <c r="BX114" s="1"/>
  <c r="P114"/>
  <c r="BV114" s="1"/>
  <c r="N114"/>
  <c r="BT114" s="1"/>
  <c r="BP71"/>
  <c r="R71"/>
  <c r="BX71" s="1"/>
  <c r="P71"/>
  <c r="BV71" s="1"/>
  <c r="N71"/>
  <c r="BT7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0"/>
  <c r="O70"/>
  <c r="BU70" s="1"/>
  <c r="BQ69"/>
  <c r="O69"/>
  <c r="BU69" s="1"/>
  <c r="BP67"/>
  <c r="R67"/>
  <c r="BX67" s="1"/>
  <c r="P67"/>
  <c r="BV67" s="1"/>
  <c r="N67"/>
  <c r="BT67" s="1"/>
  <c r="DV65"/>
  <c r="GB65" s="1"/>
  <c r="DT65"/>
  <c r="FZ65" s="1"/>
  <c r="DR65"/>
  <c r="FX65" s="1"/>
  <c r="BP65"/>
  <c r="R65"/>
  <c r="BX65" s="1"/>
  <c r="P65"/>
  <c r="BV65" s="1"/>
  <c r="N65"/>
  <c r="BT65" s="1"/>
  <c r="DJ152"/>
  <c r="DN4"/>
  <c r="BQ4"/>
  <c r="O4"/>
  <c r="BU4" s="1"/>
  <c r="J152"/>
  <c r="BP4"/>
  <c r="R4"/>
  <c r="P4"/>
  <c r="BV4" s="1"/>
  <c r="N4"/>
  <c r="DX160"/>
  <c r="DY160" s="1"/>
  <c r="DX159"/>
  <c r="DY159" s="1"/>
  <c r="BQ68"/>
  <c r="O68"/>
  <c r="BU68" s="1"/>
  <c r="BQ66"/>
  <c r="O66"/>
  <c r="BU66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20"/>
  <c r="F307"/>
  <c r="K115"/>
  <c r="K114"/>
  <c r="DS91"/>
  <c r="FY91" s="1"/>
  <c r="K71"/>
  <c r="DK152"/>
  <c r="DP152" s="1"/>
  <c r="FV152" s="1"/>
  <c r="DH152"/>
  <c r="F152"/>
  <c r="DY156"/>
  <c r="EJ166"/>
  <c r="DS68"/>
  <c r="FY68" s="1"/>
  <c r="DS67"/>
  <c r="FY67" s="1"/>
  <c r="K67"/>
  <c r="FT65"/>
  <c r="DO65"/>
  <c r="K65"/>
  <c r="DS61"/>
  <c r="FY61" s="1"/>
  <c r="DS55"/>
  <c r="FY55" s="1"/>
  <c r="DS53"/>
  <c r="FY53" s="1"/>
  <c r="DS33"/>
  <c r="FY33" s="1"/>
  <c r="BQ65" l="1"/>
  <c r="O65"/>
  <c r="BU65" s="1"/>
  <c r="DS65"/>
  <c r="FY65" s="1"/>
  <c r="FU65"/>
  <c r="BQ67"/>
  <c r="O67"/>
  <c r="BU67" s="1"/>
  <c r="BQ71"/>
  <c r="O71"/>
  <c r="BU71" s="1"/>
  <c r="BQ114"/>
  <c r="O114"/>
  <c r="BU114" s="1"/>
  <c r="BQ115"/>
  <c r="O115"/>
  <c r="BU115" s="1"/>
  <c r="BQ220"/>
  <c r="O220"/>
  <c r="BU220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S4" l="1"/>
  <c r="FY4" s="1"/>
  <c r="FU4"/>
  <c r="DR152"/>
  <c r="FX4"/>
  <c r="DV152"/>
  <c r="GB4"/>
  <c r="EI167"/>
  <c r="EK167" s="1"/>
  <c r="EI166"/>
  <c r="EK166" s="1"/>
  <c r="EI165"/>
  <c r="EK165" s="1"/>
  <c r="EI161"/>
  <c r="EK161" s="1"/>
  <c r="DO152"/>
  <c r="FU152" s="1"/>
  <c r="DT152"/>
  <c r="FZ152" s="1"/>
  <c r="FT152"/>
  <c r="O307"/>
  <c r="O152"/>
  <c r="C7" i="86"/>
  <c r="C8" s="1"/>
  <c r="B7"/>
  <c r="B8" s="1"/>
  <c r="DU152" i="87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<sst xmlns="http://schemas.openxmlformats.org/spreadsheetml/2006/main" count="1019" uniqueCount="242">
  <si>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</si>
  <si>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</si>
  <si>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</si>
  <si>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</si>
  <si>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</si>
  <si>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</si>
  <si>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</si>
  <si>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</si>
  <si>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</si>
  <si>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</si>
  <si>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</si>
  <si>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</si>
  <si>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</si>
  <si>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</si>
  <si>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</si>
  <si>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</si>
  <si>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</si>
  <si>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</si>
  <si>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</si>
  <si>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</si>
  <si>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</si>
  <si>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</si>
  <si>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</si>
  <si>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</si>
  <si>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</si>
  <si>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</si>
  <si>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</si>
  <si>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</si>
  <si>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</si>
  <si>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</si>
  <si>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</si>
  <si>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</si>
  <si>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</si>
  <si>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</si>
  <si>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</si>
  <si>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</si>
  <si>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</si>
  <si>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</si>
  <si>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</si>
  <si>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</si>
  <si>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</si>
  <si>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</si>
  <si>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</si>
  <si>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</si>
  <si>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</si>
  <si>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</si>
  <si>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</si>
  <si>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</si>
  <si>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</si>
  <si>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</si>
  <si>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</si>
  <si>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</si>
  <si>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</si>
  <si>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</si>
  <si>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</si>
  <si>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</si>
  <si>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95g雪梨果冻</t>
    <phoneticPr fontId="1" type="noConversion"/>
  </si>
  <si>
    <t>杂物、刮伤膜</t>
    <phoneticPr fontId="1" type="noConversion"/>
  </si>
  <si>
    <t>B</t>
    <phoneticPr fontId="1" type="noConversion"/>
  </si>
  <si>
    <t>60g吸吸草莓</t>
    <phoneticPr fontId="1" type="noConversion"/>
  </si>
  <si>
    <t>净含量不足</t>
    <phoneticPr fontId="1" type="noConversion"/>
  </si>
  <si>
    <t>烂糖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</si>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</sst>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6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2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12&#26376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.11.12"/>
      <sheetName val="13"/>
      <sheetName val="14"/>
      <sheetName val="15"/>
      <sheetName val="16"/>
      <sheetName val="17.18"/>
      <sheetName val="19"/>
      <sheetName val="20"/>
      <sheetName val="21"/>
      <sheetName val="22"/>
      <sheetName val="23"/>
      <sheetName val="24.25"/>
      <sheetName val="26"/>
      <sheetName val="27"/>
      <sheetName val="28"/>
      <sheetName val="第二周"/>
      <sheetName val="第三周"/>
      <sheetName val="第四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2">
          <cell r="J152">
            <v>30547.960000000003</v>
          </cell>
          <cell r="K152">
            <v>6.547082031009599E-2</v>
          </cell>
          <cell r="L152">
            <v>4.7603892821707385E-2</v>
          </cell>
          <cell r="M152">
            <v>0.36354885890907279</v>
          </cell>
          <cell r="P152">
            <v>0</v>
          </cell>
          <cell r="Q152">
            <v>0.15836510850479052</v>
          </cell>
        </row>
        <row r="307">
          <cell r="J307">
            <v>25863.91</v>
          </cell>
          <cell r="K307">
            <v>9.2793394347567698E-3</v>
          </cell>
          <cell r="L307">
            <v>4.8491266965275885E-2</v>
          </cell>
          <cell r="M307">
            <v>0.3427113301894415</v>
          </cell>
          <cell r="P307">
            <v>0</v>
          </cell>
          <cell r="Q307">
            <v>0.10000000000000002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54">
          <cell r="L54">
            <v>4367.2</v>
          </cell>
        </row>
        <row r="76">
          <cell r="L76">
            <v>3033.3999999999996</v>
          </cell>
        </row>
        <row r="77">
          <cell r="L77">
            <v>1676.8</v>
          </cell>
        </row>
        <row r="80">
          <cell r="L80">
            <v>4914.5599999999995</v>
          </cell>
        </row>
        <row r="138">
          <cell r="L138">
            <v>25.339999999999996</v>
          </cell>
        </row>
        <row r="140">
          <cell r="L140">
            <v>1761.45</v>
          </cell>
        </row>
        <row r="193">
          <cell r="L193">
            <v>2917.2</v>
          </cell>
        </row>
        <row r="263">
          <cell r="L263">
            <v>1200.98</v>
          </cell>
        </row>
        <row r="285">
          <cell r="L285">
            <v>1987.3999999999999</v>
          </cell>
        </row>
        <row r="286">
          <cell r="L286">
            <v>4611.2</v>
          </cell>
        </row>
        <row r="313">
          <cell r="L313">
            <v>9905.49</v>
          </cell>
        </row>
        <row r="402">
          <cell r="L402">
            <v>2917.2000000000007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9.25" style="11" customWidth="1"/>
    <col min="10" max="10" width="9.375" style="11" customWidth="1"/>
    <col min="11" max="11" width="8.625" style="11" customWidth="1"/>
    <col min="12" max="12" width="9" style="11" customWidth="1"/>
    <col min="13" max="13" width="9.5" style="11" customWidth="1"/>
    <col min="14" max="14" width="9.875" style="11" customWidth="1"/>
    <col min="15" max="16384" width="9" style="11"/>
  </cols>
  <sheetData>
    <row r="1" spans="1:14" ht="51.75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91"/>
      <c r="E2" s="88" t="s">
        <v>26</v>
      </c>
      <c r="F2" s="94" t="s">
        <v>27</v>
      </c>
      <c r="G2" s="95"/>
      <c r="H2" s="98" t="s">
        <v>28</v>
      </c>
      <c r="I2" s="99"/>
      <c r="J2" s="99"/>
      <c r="K2" s="99"/>
      <c r="L2" s="99"/>
      <c r="M2" s="99"/>
      <c r="N2" s="100"/>
    </row>
    <row r="3" spans="1:14" s="17" customFormat="1" ht="48" customHeight="1">
      <c r="A3" s="12" t="s">
        <v>29</v>
      </c>
      <c r="B3" s="15">
        <f>+'[1]28'!$J$152</f>
        <v>30547.960000000003</v>
      </c>
      <c r="C3" s="15">
        <f>+'[1]28'!$J$307</f>
        <v>25863.91</v>
      </c>
      <c r="D3" s="92"/>
      <c r="E3" s="89"/>
      <c r="F3" s="96"/>
      <c r="G3" s="97"/>
      <c r="H3" s="56" t="s">
        <v>30</v>
      </c>
      <c r="I3" s="56" t="s">
        <v>31</v>
      </c>
      <c r="J3" s="84" t="s">
        <v>32</v>
      </c>
      <c r="K3" s="85"/>
      <c r="L3" s="56" t="s">
        <v>33</v>
      </c>
      <c r="M3" s="84" t="s">
        <v>34</v>
      </c>
      <c r="N3" s="85"/>
    </row>
    <row r="4" spans="1:14" s="17" customFormat="1" ht="32.25" customHeight="1">
      <c r="A4" s="13" t="s">
        <v>35</v>
      </c>
      <c r="B4" s="15">
        <f>+'[1]28'!$M$152</f>
        <v>0.36354885890907279</v>
      </c>
      <c r="C4" s="15">
        <f>+'[1]28'!$M$307</f>
        <v>0.3427113301894415</v>
      </c>
      <c r="D4" s="92"/>
      <c r="E4" s="19" t="s">
        <v>55</v>
      </c>
      <c r="F4" s="86" t="s">
        <v>56</v>
      </c>
      <c r="G4" s="87"/>
      <c r="H4" s="18">
        <v>1</v>
      </c>
      <c r="I4" s="18">
        <v>1.23</v>
      </c>
      <c r="J4" s="84" t="s">
        <v>57</v>
      </c>
      <c r="K4" s="85"/>
      <c r="L4" s="18">
        <v>0</v>
      </c>
      <c r="M4" s="84"/>
      <c r="N4" s="85"/>
    </row>
    <row r="5" spans="1:14" s="17" customFormat="1" ht="32.25" customHeight="1">
      <c r="A5" s="13" t="s">
        <v>31</v>
      </c>
      <c r="B5" s="15">
        <f>+'[1]28'!$K$152</f>
        <v>6.547082031009599E-2</v>
      </c>
      <c r="C5" s="15">
        <f>+'[1]28'!$K$307</f>
        <v>9.2793394347567698E-3</v>
      </c>
      <c r="D5" s="92"/>
      <c r="E5" s="19" t="s">
        <v>58</v>
      </c>
      <c r="F5" s="86" t="s">
        <v>59</v>
      </c>
      <c r="G5" s="87"/>
      <c r="H5" s="18">
        <v>0.3</v>
      </c>
      <c r="I5" s="18">
        <v>0.09</v>
      </c>
      <c r="J5" s="84" t="s">
        <v>60</v>
      </c>
      <c r="K5" s="85"/>
      <c r="L5" s="18">
        <v>0.34</v>
      </c>
      <c r="M5" s="84" t="s">
        <v>61</v>
      </c>
      <c r="N5" s="85"/>
    </row>
    <row r="6" spans="1:14" s="17" customFormat="1" ht="30" customHeight="1">
      <c r="A6" s="13" t="s">
        <v>36</v>
      </c>
      <c r="B6" s="15">
        <f>+'[1]28'!$L$152</f>
        <v>4.7603892821707385E-2</v>
      </c>
      <c r="C6" s="15">
        <f>+'[1]28'!$L$307</f>
        <v>4.8491266965275885E-2</v>
      </c>
      <c r="D6" s="92"/>
      <c r="E6" s="77"/>
      <c r="F6" s="86"/>
      <c r="G6" s="87"/>
      <c r="H6" s="18"/>
      <c r="I6" s="18"/>
      <c r="J6" s="84"/>
      <c r="K6" s="85"/>
      <c r="L6" s="18"/>
      <c r="M6" s="84"/>
      <c r="N6" s="85"/>
    </row>
    <row r="7" spans="1:14" s="17" customFormat="1" ht="32.25" customHeight="1">
      <c r="A7" s="13" t="s">
        <v>37</v>
      </c>
      <c r="B7" s="15">
        <f>+B5+B6</f>
        <v>0.11307471313180337</v>
      </c>
      <c r="C7" s="15">
        <f>+C5+C6</f>
        <v>5.7770606400032655E-2</v>
      </c>
      <c r="D7" s="92"/>
      <c r="E7" s="77"/>
      <c r="F7" s="86"/>
      <c r="G7" s="87"/>
      <c r="H7" s="18"/>
      <c r="I7" s="18"/>
      <c r="J7" s="84"/>
      <c r="K7" s="85"/>
      <c r="L7" s="18"/>
      <c r="M7" s="84"/>
      <c r="N7" s="85"/>
    </row>
    <row r="8" spans="1:14" s="17" customFormat="1" ht="32.25" customHeight="1">
      <c r="A8" s="13" t="s">
        <v>38</v>
      </c>
      <c r="B8" s="16">
        <f>+B7-B4</f>
        <v>-0.25047414577726945</v>
      </c>
      <c r="C8" s="16">
        <f>+C7-C4</f>
        <v>-0.28494072378940882</v>
      </c>
      <c r="D8" s="92"/>
      <c r="E8" s="77"/>
      <c r="F8" s="86"/>
      <c r="G8" s="87"/>
      <c r="H8" s="18"/>
      <c r="I8" s="19"/>
      <c r="J8" s="84"/>
      <c r="K8" s="85"/>
      <c r="L8" s="18"/>
      <c r="M8" s="84"/>
      <c r="N8" s="85"/>
    </row>
    <row r="9" spans="1:14" s="17" customFormat="1" ht="32.25" customHeight="1">
      <c r="A9" s="12" t="s">
        <v>39</v>
      </c>
      <c r="B9" s="16">
        <f>+'[1]28'!$Q$152</f>
        <v>0.15836510850479052</v>
      </c>
      <c r="C9" s="16">
        <f>+'[1]28'!$Q$307</f>
        <v>0.10000000000000002</v>
      </c>
      <c r="D9" s="92"/>
      <c r="E9" s="77"/>
      <c r="F9" s="86"/>
      <c r="G9" s="87"/>
      <c r="H9" s="18"/>
      <c r="I9" s="18"/>
      <c r="J9" s="84"/>
      <c r="K9" s="85"/>
      <c r="L9" s="18"/>
      <c r="M9" s="84"/>
      <c r="N9" s="85"/>
    </row>
    <row r="10" spans="1:14" s="17" customFormat="1" ht="32.25" customHeight="1">
      <c r="A10" s="12" t="s">
        <v>43</v>
      </c>
      <c r="B10" s="16">
        <f>+'[1]28'!$P$152</f>
        <v>0</v>
      </c>
      <c r="C10" s="16">
        <f>+'[1]28'!$P$307</f>
        <v>0</v>
      </c>
      <c r="D10" s="92"/>
      <c r="E10" s="77"/>
      <c r="F10" s="86"/>
      <c r="G10" s="87"/>
      <c r="H10" s="18"/>
      <c r="I10" s="18"/>
      <c r="J10" s="84"/>
      <c r="K10" s="85"/>
      <c r="L10" s="56"/>
      <c r="M10" s="84"/>
      <c r="N10" s="85"/>
    </row>
    <row r="11" spans="1:14" s="17" customFormat="1" ht="32.25" customHeight="1">
      <c r="A11" s="52"/>
      <c r="B11" s="52"/>
      <c r="C11" s="52"/>
      <c r="D11" s="92"/>
      <c r="E11" s="77"/>
      <c r="F11" s="86"/>
      <c r="G11" s="87"/>
      <c r="H11" s="18"/>
      <c r="I11" s="18"/>
      <c r="J11" s="84"/>
      <c r="K11" s="85"/>
      <c r="L11" s="56"/>
      <c r="M11" s="84"/>
      <c r="N11" s="85"/>
    </row>
    <row r="12" spans="1:14" s="17" customFormat="1" ht="32.25" customHeight="1">
      <c r="A12" s="12"/>
      <c r="B12" s="16"/>
      <c r="C12" s="16"/>
      <c r="D12" s="92"/>
      <c r="E12" s="77"/>
      <c r="F12" s="86"/>
      <c r="G12" s="87"/>
      <c r="H12" s="18"/>
      <c r="I12" s="18"/>
      <c r="J12" s="84"/>
      <c r="K12" s="85"/>
      <c r="L12" s="56"/>
      <c r="M12" s="84"/>
      <c r="N12" s="85"/>
    </row>
    <row r="13" spans="1:14" s="17" customFormat="1" ht="32.25" customHeight="1">
      <c r="A13" s="14"/>
      <c r="B13" s="12"/>
      <c r="C13" s="12"/>
      <c r="D13" s="92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2.25" customHeight="1">
      <c r="A14" s="14"/>
      <c r="B14" s="12"/>
      <c r="C14" s="12"/>
      <c r="D14" s="92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2.25" customHeight="1">
      <c r="A15" s="13"/>
      <c r="B15" s="12"/>
      <c r="C15" s="12"/>
      <c r="D15" s="93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5:N5"/>
    <mergeCell ref="F6:G6"/>
    <mergeCell ref="J6:K6"/>
    <mergeCell ref="F8:G8"/>
    <mergeCell ref="J8:K8"/>
    <mergeCell ref="M8:N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  <mergeCell ref="M12:N12"/>
    <mergeCell ref="F10:G10"/>
    <mergeCell ref="J10:K10"/>
    <mergeCell ref="F11:G11"/>
    <mergeCell ref="J11:K11"/>
    <mergeCell ref="M6:N6"/>
    <mergeCell ref="F7:G7"/>
    <mergeCell ref="J7:K7"/>
    <mergeCell ref="F9:G9"/>
    <mergeCell ref="J9:K9"/>
    <mergeCell ref="M9:N9"/>
    <mergeCell ref="M7:N7"/>
  </mergeCells>
  <phoneticPr fontId="1" type="noConversion"/>
  <conditionalFormatting sqref="F16:M17 F14:N15">
    <cfRule type="cellIs" dxfId="26" priority="3108" operator="greaterThan">
      <formula>0</formula>
    </cfRule>
  </conditionalFormatting>
  <pageMargins left="0.21" right="0.19" top="0.26" bottom="0.33" header="0.23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154" sqref="D154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6" t="s">
        <v>62</v>
      </c>
      <c r="B1" s="126"/>
      <c r="C1" s="126"/>
      <c r="D1" s="126"/>
      <c r="BN1" t="s">
        <v>63</v>
      </c>
      <c r="DE1" s="126" t="s">
        <v>64</v>
      </c>
      <c r="DF1" s="126"/>
      <c r="DG1" s="126"/>
      <c r="DH1" s="126"/>
      <c r="FR1" t="s">
        <v>63</v>
      </c>
    </row>
    <row r="2" spans="1:215" s="34" customFormat="1" ht="26.25" customHeight="1">
      <c r="A2" s="127" t="s">
        <v>65</v>
      </c>
      <c r="B2" s="111" t="s">
        <v>0</v>
      </c>
      <c r="C2" s="129" t="s">
        <v>1</v>
      </c>
      <c r="D2" s="131" t="s">
        <v>2</v>
      </c>
      <c r="E2" s="133" t="s">
        <v>3</v>
      </c>
      <c r="F2" s="120" t="s">
        <v>66</v>
      </c>
      <c r="G2" s="120" t="s">
        <v>67</v>
      </c>
      <c r="H2" s="122" t="s">
        <v>68</v>
      </c>
      <c r="I2" s="122" t="s">
        <v>69</v>
      </c>
      <c r="J2" s="122" t="s">
        <v>4</v>
      </c>
      <c r="K2" s="124" t="s">
        <v>70</v>
      </c>
      <c r="L2" s="136" t="s">
        <v>71</v>
      </c>
      <c r="M2" s="138" t="s">
        <v>5</v>
      </c>
      <c r="N2" s="140" t="s">
        <v>6</v>
      </c>
      <c r="O2" s="120" t="s">
        <v>7</v>
      </c>
      <c r="P2" s="136" t="s">
        <v>10</v>
      </c>
      <c r="Q2" s="142" t="s">
        <v>9</v>
      </c>
      <c r="R2" s="113" t="s">
        <v>8</v>
      </c>
      <c r="S2" s="115" t="s">
        <v>11</v>
      </c>
      <c r="T2" s="116"/>
      <c r="U2" s="116"/>
      <c r="V2" s="116"/>
      <c r="W2" s="116"/>
      <c r="X2" s="116"/>
      <c r="Y2" s="116"/>
      <c r="Z2" s="116"/>
      <c r="AA2" s="117"/>
      <c r="AB2" s="118" t="s">
        <v>72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73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35" t="s">
        <v>74</v>
      </c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 t="s">
        <v>75</v>
      </c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E2" s="127" t="s">
        <v>65</v>
      </c>
      <c r="DF2" s="111" t="s">
        <v>0</v>
      </c>
      <c r="DG2" s="129" t="s">
        <v>1</v>
      </c>
      <c r="DH2" s="131" t="s">
        <v>2</v>
      </c>
      <c r="DI2" s="120" t="s">
        <v>3</v>
      </c>
      <c r="DJ2" s="120" t="s">
        <v>66</v>
      </c>
      <c r="DK2" s="120" t="s">
        <v>67</v>
      </c>
      <c r="DL2" s="122" t="s">
        <v>68</v>
      </c>
      <c r="DM2" s="122" t="s">
        <v>69</v>
      </c>
      <c r="DN2" s="122" t="s">
        <v>4</v>
      </c>
      <c r="DO2" s="124" t="s">
        <v>70</v>
      </c>
      <c r="DP2" s="136" t="s">
        <v>71</v>
      </c>
      <c r="DQ2" s="138" t="s">
        <v>5</v>
      </c>
      <c r="DR2" s="140" t="s">
        <v>6</v>
      </c>
      <c r="DS2" s="120" t="s">
        <v>7</v>
      </c>
      <c r="DT2" s="136" t="s">
        <v>10</v>
      </c>
      <c r="DU2" s="142" t="s">
        <v>9</v>
      </c>
      <c r="DV2" s="113" t="s">
        <v>8</v>
      </c>
      <c r="DW2" s="115" t="s">
        <v>11</v>
      </c>
      <c r="DX2" s="116"/>
      <c r="DY2" s="116"/>
      <c r="DZ2" s="116"/>
      <c r="EA2" s="116"/>
      <c r="EB2" s="116"/>
      <c r="EC2" s="116"/>
      <c r="ED2" s="116"/>
      <c r="EE2" s="117"/>
      <c r="EF2" s="118" t="s">
        <v>72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73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35" t="s">
        <v>74</v>
      </c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 t="s">
        <v>75</v>
      </c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</row>
    <row r="3" spans="1:215" s="34" customFormat="1" ht="36" customHeight="1">
      <c r="A3" s="128"/>
      <c r="B3" s="112"/>
      <c r="C3" s="130"/>
      <c r="D3" s="132"/>
      <c r="E3" s="134"/>
      <c r="F3" s="121"/>
      <c r="G3" s="121"/>
      <c r="H3" s="123"/>
      <c r="I3" s="123"/>
      <c r="J3" s="123"/>
      <c r="K3" s="125"/>
      <c r="L3" s="137"/>
      <c r="M3" s="139"/>
      <c r="N3" s="141"/>
      <c r="O3" s="121"/>
      <c r="P3" s="137"/>
      <c r="Q3" s="143"/>
      <c r="R3" s="114"/>
      <c r="S3" s="35" t="s">
        <v>12</v>
      </c>
      <c r="T3" s="35" t="s">
        <v>13</v>
      </c>
      <c r="U3" s="35" t="s">
        <v>76</v>
      </c>
      <c r="V3" s="35" t="s">
        <v>77</v>
      </c>
      <c r="W3" s="35" t="s">
        <v>78</v>
      </c>
      <c r="X3" s="35" t="s">
        <v>79</v>
      </c>
      <c r="Y3" s="35" t="s">
        <v>80</v>
      </c>
      <c r="Z3" s="35" t="s">
        <v>81</v>
      </c>
      <c r="AA3" s="35" t="s">
        <v>82</v>
      </c>
      <c r="AB3" s="36" t="s">
        <v>83</v>
      </c>
      <c r="AC3" s="25" t="s">
        <v>84</v>
      </c>
      <c r="AD3" s="25" t="s">
        <v>85</v>
      </c>
      <c r="AE3" s="25" t="s">
        <v>86</v>
      </c>
      <c r="AF3" s="36" t="s">
        <v>87</v>
      </c>
      <c r="AG3" s="25" t="s">
        <v>88</v>
      </c>
      <c r="AH3" s="25" t="s">
        <v>89</v>
      </c>
      <c r="AI3" s="36" t="s">
        <v>90</v>
      </c>
      <c r="AJ3" s="36" t="s">
        <v>91</v>
      </c>
      <c r="AK3" s="36" t="s">
        <v>92</v>
      </c>
      <c r="AL3" s="26" t="s">
        <v>93</v>
      </c>
      <c r="AM3" s="25" t="s">
        <v>94</v>
      </c>
      <c r="AN3" s="25" t="s">
        <v>95</v>
      </c>
      <c r="AO3" s="25" t="s">
        <v>96</v>
      </c>
      <c r="AP3" s="36" t="s">
        <v>97</v>
      </c>
      <c r="AQ3" s="37" t="s">
        <v>98</v>
      </c>
      <c r="AR3" s="36" t="s">
        <v>99</v>
      </c>
      <c r="AS3" s="36" t="s">
        <v>100</v>
      </c>
      <c r="AT3" s="36" t="s">
        <v>101</v>
      </c>
      <c r="AU3" s="36" t="s">
        <v>102</v>
      </c>
      <c r="AV3" s="25" t="s">
        <v>103</v>
      </c>
      <c r="AW3" s="25" t="s">
        <v>104</v>
      </c>
      <c r="AX3" s="25" t="s">
        <v>105</v>
      </c>
      <c r="AY3" s="25" t="s">
        <v>106</v>
      </c>
      <c r="AZ3" s="25" t="s">
        <v>107</v>
      </c>
      <c r="BA3" s="25" t="s">
        <v>108</v>
      </c>
      <c r="BB3" s="27" t="s">
        <v>84</v>
      </c>
      <c r="BC3" s="38" t="s">
        <v>85</v>
      </c>
      <c r="BD3" s="38" t="s">
        <v>86</v>
      </c>
      <c r="BE3" s="38" t="s">
        <v>109</v>
      </c>
      <c r="BF3" s="38" t="s">
        <v>95</v>
      </c>
      <c r="BG3" s="38" t="s">
        <v>87</v>
      </c>
      <c r="BH3" s="38" t="s">
        <v>89</v>
      </c>
      <c r="BI3" s="38" t="s">
        <v>110</v>
      </c>
      <c r="BJ3" s="38" t="s">
        <v>91</v>
      </c>
      <c r="BK3" s="38" t="s">
        <v>111</v>
      </c>
      <c r="BL3" s="38" t="s">
        <v>112</v>
      </c>
      <c r="BM3" s="38" t="s">
        <v>88</v>
      </c>
      <c r="BN3" s="38" t="s">
        <v>113</v>
      </c>
      <c r="BO3" s="38" t="s">
        <v>114</v>
      </c>
      <c r="BP3" s="36" t="s">
        <v>83</v>
      </c>
      <c r="BQ3" s="25" t="s">
        <v>84</v>
      </c>
      <c r="BR3" s="25" t="s">
        <v>85</v>
      </c>
      <c r="BS3" s="25" t="s">
        <v>86</v>
      </c>
      <c r="BT3" s="36" t="s">
        <v>87</v>
      </c>
      <c r="BU3" s="25" t="s">
        <v>88</v>
      </c>
      <c r="BV3" s="25" t="s">
        <v>89</v>
      </c>
      <c r="BW3" s="36" t="s">
        <v>90</v>
      </c>
      <c r="BX3" s="36" t="s">
        <v>91</v>
      </c>
      <c r="BY3" s="36" t="s">
        <v>92</v>
      </c>
      <c r="BZ3" s="26" t="s">
        <v>93</v>
      </c>
      <c r="CA3" s="25" t="s">
        <v>94</v>
      </c>
      <c r="CB3" s="25" t="s">
        <v>95</v>
      </c>
      <c r="CC3" s="25" t="s">
        <v>96</v>
      </c>
      <c r="CD3" s="36" t="s">
        <v>97</v>
      </c>
      <c r="CE3" s="37" t="s">
        <v>98</v>
      </c>
      <c r="CF3" s="36" t="s">
        <v>99</v>
      </c>
      <c r="CG3" s="36" t="s">
        <v>100</v>
      </c>
      <c r="CH3" s="36" t="s">
        <v>101</v>
      </c>
      <c r="CI3" s="36" t="s">
        <v>102</v>
      </c>
      <c r="CJ3" s="25" t="s">
        <v>103</v>
      </c>
      <c r="CK3" s="25" t="s">
        <v>104</v>
      </c>
      <c r="CL3" s="25" t="s">
        <v>105</v>
      </c>
      <c r="CM3" s="25" t="s">
        <v>106</v>
      </c>
      <c r="CN3" s="25" t="s">
        <v>107</v>
      </c>
      <c r="CO3" s="25" t="s">
        <v>108</v>
      </c>
      <c r="CP3" s="27" t="s">
        <v>84</v>
      </c>
      <c r="CQ3" s="38" t="s">
        <v>85</v>
      </c>
      <c r="CR3" s="38" t="s">
        <v>86</v>
      </c>
      <c r="CS3" s="38" t="s">
        <v>109</v>
      </c>
      <c r="CT3" s="38" t="s">
        <v>95</v>
      </c>
      <c r="CU3" s="38" t="s">
        <v>87</v>
      </c>
      <c r="CV3" s="38" t="s">
        <v>89</v>
      </c>
      <c r="CW3" s="38" t="s">
        <v>110</v>
      </c>
      <c r="CX3" s="38" t="s">
        <v>91</v>
      </c>
      <c r="CY3" s="38" t="s">
        <v>111</v>
      </c>
      <c r="CZ3" s="38" t="s">
        <v>112</v>
      </c>
      <c r="DA3" s="38" t="s">
        <v>88</v>
      </c>
      <c r="DB3" s="38" t="s">
        <v>113</v>
      </c>
      <c r="DC3" s="38" t="s">
        <v>114</v>
      </c>
      <c r="DE3" s="128"/>
      <c r="DF3" s="112"/>
      <c r="DG3" s="130"/>
      <c r="DH3" s="132"/>
      <c r="DI3" s="121"/>
      <c r="DJ3" s="121"/>
      <c r="DK3" s="121"/>
      <c r="DL3" s="123"/>
      <c r="DM3" s="123"/>
      <c r="DN3" s="123"/>
      <c r="DO3" s="125"/>
      <c r="DP3" s="137"/>
      <c r="DQ3" s="139"/>
      <c r="DR3" s="141"/>
      <c r="DS3" s="121"/>
      <c r="DT3" s="137"/>
      <c r="DU3" s="143"/>
      <c r="DV3" s="114"/>
      <c r="DW3" s="35" t="s">
        <v>12</v>
      </c>
      <c r="DX3" s="35" t="s">
        <v>13</v>
      </c>
      <c r="DY3" s="35" t="s">
        <v>76</v>
      </c>
      <c r="DZ3" s="35" t="s">
        <v>77</v>
      </c>
      <c r="EA3" s="35" t="s">
        <v>78</v>
      </c>
      <c r="EB3" s="35" t="s">
        <v>79</v>
      </c>
      <c r="EC3" s="35" t="s">
        <v>80</v>
      </c>
      <c r="ED3" s="35" t="s">
        <v>81</v>
      </c>
      <c r="EE3" s="35" t="s">
        <v>82</v>
      </c>
      <c r="EF3" s="36" t="s">
        <v>83</v>
      </c>
      <c r="EG3" s="25" t="s">
        <v>84</v>
      </c>
      <c r="EH3" s="25" t="s">
        <v>85</v>
      </c>
      <c r="EI3" s="25" t="s">
        <v>86</v>
      </c>
      <c r="EJ3" s="36" t="s">
        <v>87</v>
      </c>
      <c r="EK3" s="25" t="s">
        <v>88</v>
      </c>
      <c r="EL3" s="25" t="s">
        <v>89</v>
      </c>
      <c r="EM3" s="36" t="s">
        <v>90</v>
      </c>
      <c r="EN3" s="36" t="s">
        <v>91</v>
      </c>
      <c r="EO3" s="36" t="s">
        <v>92</v>
      </c>
      <c r="EP3" s="26" t="s">
        <v>93</v>
      </c>
      <c r="EQ3" s="25" t="s">
        <v>94</v>
      </c>
      <c r="ER3" s="25" t="s">
        <v>95</v>
      </c>
      <c r="ES3" s="25" t="s">
        <v>96</v>
      </c>
      <c r="ET3" s="36" t="s">
        <v>97</v>
      </c>
      <c r="EU3" s="37" t="s">
        <v>98</v>
      </c>
      <c r="EV3" s="36" t="s">
        <v>99</v>
      </c>
      <c r="EW3" s="36" t="s">
        <v>100</v>
      </c>
      <c r="EX3" s="36" t="s">
        <v>101</v>
      </c>
      <c r="EY3" s="36" t="s">
        <v>102</v>
      </c>
      <c r="EZ3" s="25" t="s">
        <v>103</v>
      </c>
      <c r="FA3" s="25" t="s">
        <v>104</v>
      </c>
      <c r="FB3" s="25" t="s">
        <v>105</v>
      </c>
      <c r="FC3" s="25" t="s">
        <v>106</v>
      </c>
      <c r="FD3" s="25" t="s">
        <v>107</v>
      </c>
      <c r="FE3" s="25" t="s">
        <v>108</v>
      </c>
      <c r="FF3" s="27" t="s">
        <v>84</v>
      </c>
      <c r="FG3" s="38" t="s">
        <v>85</v>
      </c>
      <c r="FH3" s="38" t="s">
        <v>86</v>
      </c>
      <c r="FI3" s="38" t="s">
        <v>109</v>
      </c>
      <c r="FJ3" s="38" t="s">
        <v>95</v>
      </c>
      <c r="FK3" s="38" t="s">
        <v>87</v>
      </c>
      <c r="FL3" s="38" t="s">
        <v>89</v>
      </c>
      <c r="FM3" s="38" t="s">
        <v>110</v>
      </c>
      <c r="FN3" s="38" t="s">
        <v>91</v>
      </c>
      <c r="FO3" s="38" t="s">
        <v>111</v>
      </c>
      <c r="FP3" s="38" t="s">
        <v>112</v>
      </c>
      <c r="FQ3" s="38" t="s">
        <v>88</v>
      </c>
      <c r="FR3" s="38" t="s">
        <v>113</v>
      </c>
      <c r="FS3" s="38" t="s">
        <v>100</v>
      </c>
      <c r="FT3" s="36" t="s">
        <v>83</v>
      </c>
      <c r="FU3" s="25" t="s">
        <v>84</v>
      </c>
      <c r="FV3" s="25" t="s">
        <v>85</v>
      </c>
      <c r="FW3" s="25" t="s">
        <v>86</v>
      </c>
      <c r="FX3" s="36" t="s">
        <v>87</v>
      </c>
      <c r="FY3" s="25" t="s">
        <v>88</v>
      </c>
      <c r="FZ3" s="25" t="s">
        <v>89</v>
      </c>
      <c r="GA3" s="36" t="s">
        <v>90</v>
      </c>
      <c r="GB3" s="36" t="s">
        <v>91</v>
      </c>
      <c r="GC3" s="36" t="s">
        <v>92</v>
      </c>
      <c r="GD3" s="26" t="s">
        <v>93</v>
      </c>
      <c r="GE3" s="25" t="s">
        <v>94</v>
      </c>
      <c r="GF3" s="25" t="s">
        <v>95</v>
      </c>
      <c r="GG3" s="25" t="s">
        <v>96</v>
      </c>
      <c r="GH3" s="36" t="s">
        <v>97</v>
      </c>
      <c r="GI3" s="37" t="s">
        <v>98</v>
      </c>
      <c r="GJ3" s="36" t="s">
        <v>99</v>
      </c>
      <c r="GK3" s="36" t="s">
        <v>100</v>
      </c>
      <c r="GL3" s="36" t="s">
        <v>101</v>
      </c>
      <c r="GM3" s="36" t="s">
        <v>102</v>
      </c>
      <c r="GN3" s="25" t="s">
        <v>103</v>
      </c>
      <c r="GO3" s="25" t="s">
        <v>104</v>
      </c>
      <c r="GP3" s="25" t="s">
        <v>105</v>
      </c>
      <c r="GQ3" s="25" t="s">
        <v>106</v>
      </c>
      <c r="GR3" s="25" t="s">
        <v>107</v>
      </c>
      <c r="GS3" s="25" t="s">
        <v>108</v>
      </c>
      <c r="GT3" s="27" t="s">
        <v>84</v>
      </c>
      <c r="GU3" s="38" t="s">
        <v>85</v>
      </c>
      <c r="GV3" s="38" t="s">
        <v>86</v>
      </c>
      <c r="GW3" s="38" t="s">
        <v>109</v>
      </c>
      <c r="GX3" s="38" t="s">
        <v>95</v>
      </c>
      <c r="GY3" s="38" t="s">
        <v>87</v>
      </c>
      <c r="GZ3" s="38" t="s">
        <v>89</v>
      </c>
      <c r="HA3" s="38" t="s">
        <v>110</v>
      </c>
      <c r="HB3" s="38" t="s">
        <v>91</v>
      </c>
      <c r="HC3" s="38" t="s">
        <v>111</v>
      </c>
      <c r="HD3" s="38" t="s">
        <v>112</v>
      </c>
      <c r="HE3" s="38" t="s">
        <v>88</v>
      </c>
      <c r="HF3" s="38" t="s">
        <v>113</v>
      </c>
      <c r="HG3" s="38" t="s">
        <v>100</v>
      </c>
    </row>
    <row r="4" spans="1:215" s="34" customFormat="1" ht="16.5" hidden="1" customHeight="1">
      <c r="A4" s="62">
        <v>30501005</v>
      </c>
      <c r="B4" s="111" t="s">
        <v>115</v>
      </c>
      <c r="C4" s="78" t="s">
        <v>116</v>
      </c>
      <c r="D4" s="79"/>
      <c r="E4" s="63">
        <v>5.03</v>
      </c>
      <c r="F4" s="23">
        <f t="shared" ref="F4:F67" si="0">E4*D4</f>
        <v>0</v>
      </c>
      <c r="G4" s="80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1" t="s">
        <v>115</v>
      </c>
      <c r="DG4" s="78" t="s">
        <v>116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2"/>
      <c r="C5" s="78" t="s">
        <v>117</v>
      </c>
      <c r="D5" s="79"/>
      <c r="E5" s="63">
        <v>5.03</v>
      </c>
      <c r="F5" s="23">
        <f t="shared" si="0"/>
        <v>0</v>
      </c>
      <c r="G5" s="80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2"/>
      <c r="DG5" s="78" t="s">
        <v>117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01" t="s">
        <v>118</v>
      </c>
      <c r="C6" s="28" t="s">
        <v>119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1" t="s">
        <v>120</v>
      </c>
      <c r="DG6" s="28" t="s">
        <v>119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2"/>
      <c r="C7" s="28" t="s">
        <v>121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2"/>
      <c r="DG7" s="28" t="s">
        <v>121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2"/>
      <c r="C8" s="28" t="s">
        <v>122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2"/>
      <c r="DG8" s="28" t="s">
        <v>122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2"/>
      <c r="C9" s="28" t="s">
        <v>123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2"/>
      <c r="DG9" s="28" t="s">
        <v>123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3"/>
      <c r="C10" s="28" t="s">
        <v>124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3"/>
      <c r="DG10" s="28" t="s">
        <v>124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01" t="s">
        <v>125</v>
      </c>
      <c r="C11" s="28" t="s">
        <v>126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1" t="s">
        <v>125</v>
      </c>
      <c r="DG11" s="28" t="s">
        <v>126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2"/>
      <c r="C12" s="28" t="s">
        <v>127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2"/>
      <c r="DG12" s="28" t="s">
        <v>127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3"/>
      <c r="C13" s="28" t="s">
        <v>128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3"/>
      <c r="DG13" s="28" t="s">
        <v>128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07" t="s">
        <v>129</v>
      </c>
      <c r="C14" s="28" t="s">
        <v>124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7" t="s">
        <v>129</v>
      </c>
      <c r="DG14" s="28" t="s">
        <v>124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7"/>
      <c r="C15" s="28" t="s">
        <v>130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7"/>
      <c r="DG15" s="28" t="s">
        <v>130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7"/>
      <c r="C16" s="28" t="s">
        <v>131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7"/>
      <c r="DG16" s="28" t="s">
        <v>131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7"/>
      <c r="C17" s="28" t="s">
        <v>132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7"/>
      <c r="DG17" s="28" t="s">
        <v>132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01" t="s">
        <v>133</v>
      </c>
      <c r="C18" s="28" t="s">
        <v>132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1" t="s">
        <v>133</v>
      </c>
      <c r="DG18" s="28" t="s">
        <v>132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2"/>
      <c r="C19" s="28" t="s">
        <v>134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2"/>
      <c r="DG19" s="28" t="s">
        <v>134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3"/>
      <c r="C20" s="28" t="s">
        <v>122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3"/>
      <c r="DG20" s="28" t="s">
        <v>122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01" t="s">
        <v>135</v>
      </c>
      <c r="C21" s="28" t="s">
        <v>136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01" t="s">
        <v>135</v>
      </c>
      <c r="DG21" s="28" t="s">
        <v>136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2"/>
      <c r="C22" s="28" t="s">
        <v>137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2"/>
      <c r="DG22" s="28" t="s">
        <v>137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2"/>
      <c r="C23" s="28" t="s">
        <v>138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2"/>
      <c r="DG23" s="28" t="s">
        <v>138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3"/>
      <c r="C24" s="28" t="s">
        <v>117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3"/>
      <c r="DG24" s="28" t="s">
        <v>117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3" t="s">
        <v>139</v>
      </c>
      <c r="C25" s="28" t="s">
        <v>140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3" t="s">
        <v>139</v>
      </c>
      <c r="DG25" s="28" t="s">
        <v>140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07" t="s">
        <v>141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7" t="s">
        <v>141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07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7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8" t="s">
        <v>142</v>
      </c>
      <c r="C28" s="28" t="s">
        <v>143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8" t="s">
        <v>142</v>
      </c>
      <c r="DG28" s="28" t="s">
        <v>143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9"/>
      <c r="C29" s="28" t="s">
        <v>122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9"/>
      <c r="DG29" s="28" t="s">
        <v>122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9"/>
      <c r="C30" s="28" t="s">
        <v>134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9"/>
      <c r="DG30" s="28" t="s">
        <v>134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10"/>
      <c r="C31" s="28" t="s">
        <v>132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10"/>
      <c r="DG31" s="28" t="s">
        <v>132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01" t="s">
        <v>144</v>
      </c>
      <c r="C32" s="28" t="s">
        <v>123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01" t="s">
        <v>144</v>
      </c>
      <c r="DG32" s="28" t="s">
        <v>123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customHeight="1">
      <c r="A33" s="62">
        <v>30100045</v>
      </c>
      <c r="B33" s="102"/>
      <c r="C33" s="28" t="s">
        <v>119</v>
      </c>
      <c r="D33" s="5">
        <v>780</v>
      </c>
      <c r="E33" s="22">
        <v>5.03</v>
      </c>
      <c r="F33" s="23">
        <f t="shared" si="0"/>
        <v>3923.4</v>
      </c>
      <c r="G33" s="23">
        <f>+'[2]28'!$L$54</f>
        <v>4367.2</v>
      </c>
      <c r="H33" s="23">
        <f t="shared" si="1"/>
        <v>0</v>
      </c>
      <c r="I33" s="23">
        <f t="shared" si="2"/>
        <v>8.9</v>
      </c>
      <c r="J33" s="23">
        <f t="shared" si="3"/>
        <v>3923.4</v>
      </c>
      <c r="K33" s="23">
        <f t="shared" si="4"/>
        <v>0</v>
      </c>
      <c r="L33" s="23">
        <f t="shared" si="5"/>
        <v>0.20379190327898886</v>
      </c>
      <c r="M33" s="10">
        <v>0.2</v>
      </c>
      <c r="N33" s="23">
        <f t="shared" si="6"/>
        <v>7.8468000000000009</v>
      </c>
      <c r="O33" s="23">
        <f t="shared" si="7"/>
        <v>-3.7919032789888452E-3</v>
      </c>
      <c r="P33" s="23">
        <f t="shared" si="8"/>
        <v>0</v>
      </c>
      <c r="Q33" s="7">
        <v>0.1</v>
      </c>
      <c r="R33" s="6">
        <f t="shared" si="9"/>
        <v>0.39234000000000002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4.4000000000000004</v>
      </c>
      <c r="BC33" s="4"/>
      <c r="BD33" s="4">
        <v>4.5</v>
      </c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>
        <f t="shared" si="38"/>
        <v>0</v>
      </c>
      <c r="BQ33" s="4" t="str">
        <f t="shared" si="38"/>
        <v/>
      </c>
      <c r="BR33" s="4">
        <f t="shared" si="38"/>
        <v>0</v>
      </c>
      <c r="BS33" s="4">
        <f t="shared" si="38"/>
        <v>0</v>
      </c>
      <c r="BT33" s="4">
        <f t="shared" si="38"/>
        <v>0</v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>
        <f t="shared" si="38"/>
        <v>0</v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2"/>
      <c r="DG33" s="28" t="s">
        <v>119</v>
      </c>
      <c r="DH33" s="5">
        <f t="shared" si="13"/>
        <v>961</v>
      </c>
      <c r="DI33" s="24">
        <v>5.03</v>
      </c>
      <c r="DJ33" s="23">
        <f t="shared" si="14"/>
        <v>4833.83</v>
      </c>
      <c r="DK33" s="23">
        <f t="shared" si="15"/>
        <v>5568.18</v>
      </c>
      <c r="DL33" s="23">
        <f t="shared" si="16"/>
        <v>0</v>
      </c>
      <c r="DM33" s="23">
        <f t="shared" si="17"/>
        <v>8.9</v>
      </c>
      <c r="DN33" s="23">
        <f t="shared" si="18"/>
        <v>4833.83</v>
      </c>
      <c r="DO33" s="23">
        <f t="shared" si="19"/>
        <v>0</v>
      </c>
      <c r="DP33" s="23">
        <f t="shared" si="20"/>
        <v>0.15983678688548142</v>
      </c>
      <c r="DQ33" s="10">
        <v>0.2</v>
      </c>
      <c r="DR33" s="23">
        <f t="shared" si="21"/>
        <v>9.6676600000000015</v>
      </c>
      <c r="DS33" s="23">
        <f t="shared" si="22"/>
        <v>4.0163213114518592E-2</v>
      </c>
      <c r="DT33" s="23">
        <f t="shared" si="23"/>
        <v>0</v>
      </c>
      <c r="DU33" s="7">
        <v>0.1</v>
      </c>
      <c r="DV33" s="6">
        <f t="shared" si="24"/>
        <v>0.48338300000000006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4.4000000000000004</v>
      </c>
      <c r="FG33" s="55">
        <f t="shared" si="42"/>
        <v>0</v>
      </c>
      <c r="FH33" s="55">
        <f t="shared" si="42"/>
        <v>4.5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>
        <f t="shared" si="40"/>
        <v>0</v>
      </c>
      <c r="FU33" s="4" t="str">
        <f t="shared" si="40"/>
        <v/>
      </c>
      <c r="FV33" s="4">
        <f t="shared" si="40"/>
        <v>0</v>
      </c>
      <c r="FW33" s="4">
        <f t="shared" si="40"/>
        <v>0</v>
      </c>
      <c r="FX33" s="4">
        <f t="shared" si="40"/>
        <v>0</v>
      </c>
      <c r="FY33" s="4">
        <f t="shared" si="40"/>
        <v>0</v>
      </c>
      <c r="FZ33" s="4" t="str">
        <f t="shared" si="40"/>
        <v/>
      </c>
      <c r="GA33" s="4">
        <f t="shared" si="40"/>
        <v>0</v>
      </c>
      <c r="GB33" s="4">
        <f t="shared" si="40"/>
        <v>0</v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2"/>
      <c r="C34" s="28" t="s">
        <v>134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2"/>
      <c r="DG34" s="28" t="s">
        <v>134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0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03"/>
      <c r="C35" s="28" t="s">
        <v>145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3"/>
      <c r="DG35" s="28" t="s">
        <v>145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01" t="s">
        <v>146</v>
      </c>
      <c r="C36" s="28" t="s">
        <v>147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01" t="s">
        <v>146</v>
      </c>
      <c r="DG36" s="28" t="s">
        <v>147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2"/>
      <c r="C37" s="28" t="s">
        <v>128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2"/>
      <c r="DG37" s="28" t="s">
        <v>128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2"/>
      <c r="C38" s="28" t="s">
        <v>148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2"/>
      <c r="DG38" s="28" t="s">
        <v>148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2"/>
      <c r="C39" s="28" t="s">
        <v>149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2"/>
      <c r="DG39" s="28" t="s">
        <v>149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3"/>
      <c r="C40" s="28" t="s">
        <v>150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3"/>
      <c r="DG40" s="28" t="s">
        <v>150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01" t="s">
        <v>151</v>
      </c>
      <c r="C41" s="28" t="s">
        <v>130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01" t="s">
        <v>151</v>
      </c>
      <c r="DG41" s="28" t="s">
        <v>130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3"/>
      <c r="C42" s="28" t="s">
        <v>152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3"/>
      <c r="DG42" s="28" t="s">
        <v>152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1" t="s">
        <v>153</v>
      </c>
      <c r="C43" s="28" t="s">
        <v>154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1" t="s">
        <v>153</v>
      </c>
      <c r="DG43" s="28" t="s">
        <v>154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01" t="s">
        <v>155</v>
      </c>
      <c r="C44" s="28" t="s">
        <v>156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01" t="s">
        <v>155</v>
      </c>
      <c r="DG44" s="28" t="s">
        <v>156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02"/>
      <c r="C45" s="28" t="s">
        <v>132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2"/>
      <c r="DG45" s="28" t="s">
        <v>132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01" t="s">
        <v>157</v>
      </c>
      <c r="C46" s="28" t="s">
        <v>132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01" t="s">
        <v>157</v>
      </c>
      <c r="DG46" s="28" t="s">
        <v>132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3"/>
      <c r="C47" s="28" t="s">
        <v>130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3"/>
      <c r="DG47" s="28" t="s">
        <v>130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2" t="s">
        <v>158</v>
      </c>
      <c r="C48" s="28" t="s">
        <v>145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2" t="s">
        <v>158</v>
      </c>
      <c r="DG48" s="28" t="s">
        <v>145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03"/>
      <c r="C49" s="28" t="s">
        <v>159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3"/>
      <c r="DG49" s="28" t="s">
        <v>159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2" t="s">
        <v>160</v>
      </c>
      <c r="C50" s="28" t="s">
        <v>121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2" t="s">
        <v>160</v>
      </c>
      <c r="DG50" s="28" t="s">
        <v>121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3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3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01" t="s">
        <v>161</v>
      </c>
      <c r="C52" s="28" t="s">
        <v>162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01" t="s">
        <v>161</v>
      </c>
      <c r="DG52" s="28" t="s">
        <v>162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3"/>
      <c r="C53" s="28" t="s">
        <v>156</v>
      </c>
      <c r="D53" s="5"/>
      <c r="E53" s="22">
        <v>5.05</v>
      </c>
      <c r="F53" s="23">
        <f t="shared" si="0"/>
        <v>0</v>
      </c>
      <c r="G53" s="23">
        <f>+'[2]28'!$L$138</f>
        <v>25.339999999999996</v>
      </c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3"/>
      <c r="DG53" s="28" t="s">
        <v>156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25.339999999999996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>
        <f t="shared" si="20"/>
        <v>0</v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01" t="s">
        <v>163</v>
      </c>
      <c r="C54" s="28" t="s">
        <v>164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01" t="s">
        <v>163</v>
      </c>
      <c r="DG54" s="28" t="s">
        <v>164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customHeight="1">
      <c r="A55" s="62">
        <v>30100061</v>
      </c>
      <c r="B55" s="103"/>
      <c r="C55" s="28" t="s">
        <v>165</v>
      </c>
      <c r="D55" s="5">
        <v>317</v>
      </c>
      <c r="E55" s="22">
        <v>5.05</v>
      </c>
      <c r="F55" s="23">
        <f t="shared" si="0"/>
        <v>1600.85</v>
      </c>
      <c r="G55" s="23">
        <f>+'[2]28'!$L$140</f>
        <v>1761.45</v>
      </c>
      <c r="H55" s="23">
        <f t="shared" si="1"/>
        <v>20</v>
      </c>
      <c r="I55" s="23">
        <f t="shared" si="2"/>
        <v>0</v>
      </c>
      <c r="J55" s="23">
        <f t="shared" si="3"/>
        <v>1620.85</v>
      </c>
      <c r="K55" s="23">
        <f t="shared" si="4"/>
        <v>1.2339204738254621</v>
      </c>
      <c r="L55" s="23">
        <f t="shared" si="5"/>
        <v>0</v>
      </c>
      <c r="M55" s="10">
        <v>1</v>
      </c>
      <c r="N55" s="23">
        <f t="shared" si="6"/>
        <v>16.208500000000001</v>
      </c>
      <c r="O55" s="23">
        <f t="shared" si="7"/>
        <v>-0.23392047382546211</v>
      </c>
      <c r="P55" s="23">
        <f t="shared" si="8"/>
        <v>0</v>
      </c>
      <c r="Q55" s="7">
        <v>1.2</v>
      </c>
      <c r="R55" s="6">
        <f t="shared" si="9"/>
        <v>1.9450199999999997</v>
      </c>
      <c r="S55" s="5"/>
      <c r="T55" s="5"/>
      <c r="U55" s="5"/>
      <c r="V55" s="5"/>
      <c r="W55" s="5"/>
      <c r="X55" s="5"/>
      <c r="Y55" s="5"/>
      <c r="Z55" s="5"/>
      <c r="AA55" s="5"/>
      <c r="AB55" s="4">
        <v>11.2</v>
      </c>
      <c r="AC55" s="4">
        <v>1</v>
      </c>
      <c r="AD55" s="4"/>
      <c r="AE55" s="4"/>
      <c r="AF55" s="4"/>
      <c r="AG55" s="4"/>
      <c r="AH55" s="4"/>
      <c r="AI55" s="4"/>
      <c r="AJ55" s="4"/>
      <c r="AK55" s="4"/>
      <c r="AL55" s="4"/>
      <c r="AM55" s="4">
        <v>7.8</v>
      </c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>
        <f t="shared" si="62"/>
        <v>0.69099546534225875</v>
      </c>
      <c r="BQ55" s="4">
        <f t="shared" si="62"/>
        <v>81.04249999999999</v>
      </c>
      <c r="BR55" s="4" t="str">
        <f t="shared" si="62"/>
        <v/>
      </c>
      <c r="BS55" s="4">
        <f t="shared" si="58"/>
        <v>0</v>
      </c>
      <c r="BT55" s="4">
        <f t="shared" si="58"/>
        <v>0</v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>
        <f t="shared" si="58"/>
        <v>0</v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>
        <f t="shared" si="58"/>
        <v>0</v>
      </c>
      <c r="CI55" s="4">
        <f t="shared" si="59"/>
        <v>0</v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>
        <f t="shared" si="59"/>
        <v>0</v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3"/>
      <c r="DG55" s="28" t="s">
        <v>165</v>
      </c>
      <c r="DH55" s="5">
        <f t="shared" si="13"/>
        <v>317</v>
      </c>
      <c r="DI55" s="24">
        <v>5.05</v>
      </c>
      <c r="DJ55" s="23">
        <f t="shared" si="14"/>
        <v>1600.85</v>
      </c>
      <c r="DK55" s="23">
        <f t="shared" si="15"/>
        <v>1761.45</v>
      </c>
      <c r="DL55" s="23">
        <f t="shared" si="16"/>
        <v>20</v>
      </c>
      <c r="DM55" s="23">
        <f t="shared" si="17"/>
        <v>0</v>
      </c>
      <c r="DN55" s="23">
        <f t="shared" si="18"/>
        <v>1620.85</v>
      </c>
      <c r="DO55" s="23">
        <f t="shared" si="19"/>
        <v>1.2339204738254621</v>
      </c>
      <c r="DP55" s="23">
        <f t="shared" si="20"/>
        <v>0</v>
      </c>
      <c r="DQ55" s="10">
        <v>1</v>
      </c>
      <c r="DR55" s="23">
        <f t="shared" si="21"/>
        <v>16.208500000000001</v>
      </c>
      <c r="DS55" s="23">
        <f t="shared" si="22"/>
        <v>-0.23392047382546211</v>
      </c>
      <c r="DT55" s="23">
        <f t="shared" si="23"/>
        <v>0</v>
      </c>
      <c r="DU55" s="7">
        <v>1.2</v>
      </c>
      <c r="DV55" s="6">
        <f t="shared" si="24"/>
        <v>1.9450199999999997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11.2</v>
      </c>
      <c r="EG55" s="55">
        <f t="shared" si="54"/>
        <v>1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7.8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>
        <f t="shared" si="63"/>
        <v>0.69099546534225875</v>
      </c>
      <c r="FU55" s="4">
        <f t="shared" si="63"/>
        <v>81.04249999999999</v>
      </c>
      <c r="FV55" s="4" t="str">
        <f t="shared" si="63"/>
        <v/>
      </c>
      <c r="FW55" s="4">
        <f t="shared" si="60"/>
        <v>0</v>
      </c>
      <c r="FX55" s="4">
        <f t="shared" si="60"/>
        <v>0</v>
      </c>
      <c r="FY55" s="4">
        <f t="shared" si="60"/>
        <v>0</v>
      </c>
      <c r="FZ55" s="4" t="str">
        <f t="shared" si="60"/>
        <v/>
      </c>
      <c r="GA55" s="4">
        <f t="shared" si="60"/>
        <v>0</v>
      </c>
      <c r="GB55" s="4">
        <f t="shared" si="60"/>
        <v>0</v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>
        <f t="shared" si="60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>
        <f t="shared" si="61"/>
        <v>0</v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3" t="s">
        <v>166</v>
      </c>
      <c r="C56" s="28" t="s">
        <v>162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3" t="s">
        <v>166</v>
      </c>
      <c r="DG56" s="28" t="s">
        <v>162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01" t="s">
        <v>167</v>
      </c>
      <c r="C57" s="28" t="s">
        <v>156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01" t="s">
        <v>167</v>
      </c>
      <c r="DG57" s="28" t="s">
        <v>156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03"/>
      <c r="C58" s="28" t="s">
        <v>162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3"/>
      <c r="DG58" s="28" t="s">
        <v>162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01" t="s">
        <v>168</v>
      </c>
      <c r="C59" s="28" t="s">
        <v>156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01" t="s">
        <v>168</v>
      </c>
      <c r="DG59" s="28" t="s">
        <v>156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3"/>
      <c r="C60" s="28" t="s">
        <v>162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3"/>
      <c r="DG60" s="28" t="s">
        <v>162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01" t="s">
        <v>169</v>
      </c>
      <c r="C61" s="28" t="s">
        <v>130</v>
      </c>
      <c r="D61" s="5"/>
      <c r="E61" s="22">
        <v>5.03</v>
      </c>
      <c r="F61" s="23">
        <f t="shared" si="0"/>
        <v>0</v>
      </c>
      <c r="G61" s="23">
        <f>+'[2]28'!$L$80</f>
        <v>4914.5599999999995</v>
      </c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01" t="s">
        <v>169</v>
      </c>
      <c r="DG61" s="28" t="s">
        <v>130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4914.5599999999995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>
        <f t="shared" si="20"/>
        <v>0</v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customHeight="1">
      <c r="A62" s="62">
        <v>30400011</v>
      </c>
      <c r="B62" s="102"/>
      <c r="C62" s="28" t="s">
        <v>145</v>
      </c>
      <c r="D62" s="5">
        <v>242</v>
      </c>
      <c r="E62" s="22">
        <v>5.03</v>
      </c>
      <c r="F62" s="23">
        <f t="shared" si="0"/>
        <v>1217.26</v>
      </c>
      <c r="G62" s="23"/>
      <c r="H62" s="23">
        <f t="shared" si="1"/>
        <v>0</v>
      </c>
      <c r="I62" s="23">
        <f t="shared" si="2"/>
        <v>0</v>
      </c>
      <c r="J62" s="23">
        <f t="shared" si="3"/>
        <v>1217.26</v>
      </c>
      <c r="K62" s="23">
        <f t="shared" si="4"/>
        <v>0</v>
      </c>
      <c r="L62" s="23" t="str">
        <f t="shared" si="5"/>
        <v>0</v>
      </c>
      <c r="M62" s="10">
        <v>0.3</v>
      </c>
      <c r="N62" s="23">
        <f t="shared" si="6"/>
        <v>3.65178</v>
      </c>
      <c r="O62" s="23">
        <f t="shared" si="7"/>
        <v>0.3</v>
      </c>
      <c r="P62" s="23">
        <f t="shared" si="8"/>
        <v>0</v>
      </c>
      <c r="Q62" s="7">
        <v>0.1</v>
      </c>
      <c r="R62" s="6">
        <f t="shared" si="9"/>
        <v>0.121726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>
        <f t="shared" si="62"/>
        <v>0</v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>
        <f t="shared" si="58"/>
        <v>0</v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>
        <f t="shared" si="58"/>
        <v>0</v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2"/>
      <c r="DG62" s="28" t="s">
        <v>145</v>
      </c>
      <c r="DH62" s="5">
        <f t="shared" si="13"/>
        <v>484</v>
      </c>
      <c r="DI62" s="24">
        <v>5.03</v>
      </c>
      <c r="DJ62" s="23">
        <f t="shared" si="14"/>
        <v>2434.52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2434.52</v>
      </c>
      <c r="DO62" s="23">
        <f t="shared" si="19"/>
        <v>0</v>
      </c>
      <c r="DP62" s="23" t="str">
        <f t="shared" si="20"/>
        <v/>
      </c>
      <c r="DQ62" s="10">
        <v>0.3</v>
      </c>
      <c r="DR62" s="23">
        <f t="shared" si="21"/>
        <v>7.3035600000000001</v>
      </c>
      <c r="DS62" s="23" t="str">
        <f t="shared" si="22"/>
        <v/>
      </c>
      <c r="DT62" s="23">
        <f t="shared" si="23"/>
        <v>0</v>
      </c>
      <c r="DU62" s="7">
        <v>0.1</v>
      </c>
      <c r="DV62" s="6">
        <f t="shared" si="24"/>
        <v>0.243452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>
        <f t="shared" si="63"/>
        <v>0</v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>
        <f t="shared" si="60"/>
        <v>0</v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>
        <f t="shared" si="60"/>
        <v>0</v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customHeight="1">
      <c r="A63" s="62">
        <v>30400010</v>
      </c>
      <c r="B63" s="102"/>
      <c r="C63" s="83" t="s">
        <v>122</v>
      </c>
      <c r="D63" s="5">
        <v>124</v>
      </c>
      <c r="E63" s="22">
        <v>5.03</v>
      </c>
      <c r="F63" s="23">
        <f t="shared" si="0"/>
        <v>623.72</v>
      </c>
      <c r="G63" s="23"/>
      <c r="H63" s="23">
        <f t="shared" si="1"/>
        <v>0</v>
      </c>
      <c r="I63" s="23">
        <f t="shared" si="2"/>
        <v>0</v>
      </c>
      <c r="J63" s="23">
        <f t="shared" si="3"/>
        <v>623.72</v>
      </c>
      <c r="K63" s="23">
        <f t="shared" si="4"/>
        <v>0</v>
      </c>
      <c r="L63" s="23" t="str">
        <f t="shared" si="5"/>
        <v>0</v>
      </c>
      <c r="M63" s="10">
        <v>0.3</v>
      </c>
      <c r="N63" s="23">
        <f t="shared" si="6"/>
        <v>1.8711600000000002</v>
      </c>
      <c r="O63" s="23">
        <f t="shared" si="7"/>
        <v>0.3</v>
      </c>
      <c r="P63" s="23">
        <f t="shared" si="8"/>
        <v>0</v>
      </c>
      <c r="Q63" s="7">
        <v>0.1</v>
      </c>
      <c r="R63" s="6">
        <f t="shared" si="9"/>
        <v>6.2372000000000004E-2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f t="shared" si="62"/>
        <v>0</v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>
        <f t="shared" si="58"/>
        <v>0</v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>
        <f t="shared" si="58"/>
        <v>0</v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2"/>
      <c r="DG63" s="83" t="s">
        <v>122</v>
      </c>
      <c r="DH63" s="5">
        <f t="shared" si="13"/>
        <v>248</v>
      </c>
      <c r="DI63" s="24">
        <v>5.03</v>
      </c>
      <c r="DJ63" s="23">
        <f t="shared" si="14"/>
        <v>1247.44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1247.44</v>
      </c>
      <c r="DO63" s="23">
        <f t="shared" si="19"/>
        <v>0</v>
      </c>
      <c r="DP63" s="23" t="str">
        <f t="shared" si="20"/>
        <v/>
      </c>
      <c r="DQ63" s="10">
        <v>0.3</v>
      </c>
      <c r="DR63" s="23">
        <f t="shared" si="21"/>
        <v>3.7423200000000003</v>
      </c>
      <c r="DS63" s="23" t="str">
        <f t="shared" si="22"/>
        <v/>
      </c>
      <c r="DT63" s="23">
        <f t="shared" si="23"/>
        <v>0</v>
      </c>
      <c r="DU63" s="7">
        <v>0.1</v>
      </c>
      <c r="DV63" s="6">
        <f t="shared" si="24"/>
        <v>0.12474400000000001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>
        <f t="shared" si="63"/>
        <v>0</v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>
        <f t="shared" si="60"/>
        <v>0</v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>
        <f t="shared" si="60"/>
        <v>0</v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3"/>
      <c r="C64" s="83" t="s">
        <v>170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3"/>
      <c r="DG64" s="83" t="s">
        <v>170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customHeight="1">
      <c r="A65" s="62">
        <v>30400013</v>
      </c>
      <c r="B65" s="101" t="s">
        <v>171</v>
      </c>
      <c r="C65" s="28" t="s">
        <v>121</v>
      </c>
      <c r="D65" s="5">
        <f>87+105</f>
        <v>192</v>
      </c>
      <c r="E65" s="22">
        <v>5.03</v>
      </c>
      <c r="F65" s="23">
        <f t="shared" si="0"/>
        <v>965.76</v>
      </c>
      <c r="G65" s="23"/>
      <c r="H65" s="23">
        <f t="shared" si="1"/>
        <v>0</v>
      </c>
      <c r="I65" s="23">
        <f t="shared" si="2"/>
        <v>0</v>
      </c>
      <c r="J65" s="23">
        <f t="shared" si="3"/>
        <v>965.76</v>
      </c>
      <c r="K65" s="23">
        <f t="shared" si="4"/>
        <v>0</v>
      </c>
      <c r="L65" s="23" t="str">
        <f t="shared" si="5"/>
        <v>0</v>
      </c>
      <c r="M65" s="10">
        <v>0.5</v>
      </c>
      <c r="N65" s="23">
        <f t="shared" si="6"/>
        <v>4.8288000000000002</v>
      </c>
      <c r="O65" s="23">
        <f t="shared" si="7"/>
        <v>0.5</v>
      </c>
      <c r="P65" s="23">
        <f t="shared" si="8"/>
        <v>0</v>
      </c>
      <c r="Q65" s="7">
        <v>0.1</v>
      </c>
      <c r="R65" s="6">
        <f t="shared" si="9"/>
        <v>9.6576000000000009E-2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>
        <f t="shared" si="62"/>
        <v>0</v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>
        <f t="shared" si="58"/>
        <v>0</v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>
        <f t="shared" si="58"/>
        <v>0</v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01" t="s">
        <v>171</v>
      </c>
      <c r="DG65" s="28" t="s">
        <v>121</v>
      </c>
      <c r="DH65" s="5">
        <f t="shared" si="13"/>
        <v>383</v>
      </c>
      <c r="DI65" s="24">
        <v>5.03</v>
      </c>
      <c r="DJ65" s="23">
        <f t="shared" si="14"/>
        <v>1926.49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1926.49</v>
      </c>
      <c r="DO65" s="23">
        <f t="shared" si="19"/>
        <v>0</v>
      </c>
      <c r="DP65" s="23" t="str">
        <f t="shared" si="20"/>
        <v/>
      </c>
      <c r="DQ65" s="10">
        <v>0.5</v>
      </c>
      <c r="DR65" s="23">
        <f t="shared" si="21"/>
        <v>9.6324500000000004</v>
      </c>
      <c r="DS65" s="23" t="str">
        <f t="shared" si="22"/>
        <v/>
      </c>
      <c r="DT65" s="23">
        <f t="shared" si="23"/>
        <v>0</v>
      </c>
      <c r="DU65" s="7">
        <v>0.1</v>
      </c>
      <c r="DV65" s="6">
        <f t="shared" si="24"/>
        <v>0.19264900000000001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>
        <f t="shared" si="63"/>
        <v>0</v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>
        <f t="shared" si="60"/>
        <v>0</v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>
        <f t="shared" si="60"/>
        <v>0</v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3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3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customHeight="1">
      <c r="A67" s="62">
        <v>30400014</v>
      </c>
      <c r="B67" s="104" t="s">
        <v>172</v>
      </c>
      <c r="C67" s="28" t="s">
        <v>130</v>
      </c>
      <c r="D67" s="5">
        <f>90+91</f>
        <v>181</v>
      </c>
      <c r="E67" s="22">
        <v>5.03</v>
      </c>
      <c r="F67" s="23">
        <f t="shared" si="0"/>
        <v>910.43000000000006</v>
      </c>
      <c r="G67" s="23">
        <f>+'[2]28'!$L$77</f>
        <v>1676.8</v>
      </c>
      <c r="H67" s="23">
        <f t="shared" si="1"/>
        <v>0</v>
      </c>
      <c r="I67" s="23">
        <f t="shared" si="2"/>
        <v>0</v>
      </c>
      <c r="J67" s="23">
        <f t="shared" si="3"/>
        <v>910.43000000000006</v>
      </c>
      <c r="K67" s="23">
        <f t="shared" si="4"/>
        <v>0</v>
      </c>
      <c r="L67" s="23">
        <f t="shared" si="5"/>
        <v>0</v>
      </c>
      <c r="M67" s="10">
        <v>0.4</v>
      </c>
      <c r="N67" s="23">
        <f t="shared" si="6"/>
        <v>3.6417200000000003</v>
      </c>
      <c r="O67" s="23">
        <f t="shared" si="7"/>
        <v>0.4</v>
      </c>
      <c r="P67" s="23">
        <f t="shared" si="8"/>
        <v>0</v>
      </c>
      <c r="Q67" s="7">
        <v>0.1</v>
      </c>
      <c r="R67" s="6">
        <f t="shared" si="9"/>
        <v>9.1043000000000013E-2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f t="shared" si="62"/>
        <v>0</v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>
        <f t="shared" si="58"/>
        <v>0</v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>
        <f t="shared" si="58"/>
        <v>0</v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4" t="s">
        <v>172</v>
      </c>
      <c r="DG67" s="28" t="s">
        <v>130</v>
      </c>
      <c r="DH67" s="5">
        <f t="shared" si="13"/>
        <v>363</v>
      </c>
      <c r="DI67" s="24">
        <v>5.03</v>
      </c>
      <c r="DJ67" s="23">
        <f t="shared" si="14"/>
        <v>1825.89</v>
      </c>
      <c r="DK67" s="23">
        <f t="shared" si="15"/>
        <v>6288</v>
      </c>
      <c r="DL67" s="23">
        <f t="shared" si="16"/>
        <v>0</v>
      </c>
      <c r="DM67" s="23">
        <f t="shared" si="17"/>
        <v>0</v>
      </c>
      <c r="DN67" s="23">
        <f t="shared" si="18"/>
        <v>1825.89</v>
      </c>
      <c r="DO67" s="23">
        <f t="shared" si="19"/>
        <v>0</v>
      </c>
      <c r="DP67" s="23">
        <f t="shared" si="20"/>
        <v>0</v>
      </c>
      <c r="DQ67" s="10">
        <v>0.4</v>
      </c>
      <c r="DR67" s="23">
        <f t="shared" si="21"/>
        <v>7.3035600000000009</v>
      </c>
      <c r="DS67" s="23">
        <f t="shared" si="22"/>
        <v>0.4</v>
      </c>
      <c r="DT67" s="23">
        <f t="shared" si="23"/>
        <v>0</v>
      </c>
      <c r="DU67" s="7">
        <v>0.1</v>
      </c>
      <c r="DV67" s="6">
        <f t="shared" si="24"/>
        <v>0.18258900000000003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>
        <f t="shared" si="63"/>
        <v>0</v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>
        <f t="shared" si="60"/>
        <v>0</v>
      </c>
      <c r="FY67" s="4">
        <f t="shared" si="60"/>
        <v>0</v>
      </c>
      <c r="FZ67" s="4" t="str">
        <f t="shared" si="60"/>
        <v/>
      </c>
      <c r="GA67" s="4">
        <f t="shared" si="60"/>
        <v>0</v>
      </c>
      <c r="GB67" s="4">
        <f t="shared" si="60"/>
        <v>0</v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5"/>
      <c r="C68" s="28" t="s">
        <v>148</v>
      </c>
      <c r="D68" s="5"/>
      <c r="E68" s="22">
        <v>5.03</v>
      </c>
      <c r="F68" s="23">
        <f t="shared" ref="F68:F131" si="67">E68*D68</f>
        <v>0</v>
      </c>
      <c r="G68" s="23">
        <f>+'[2]28'!$L$76</f>
        <v>3033.3999999999996</v>
      </c>
      <c r="H68" s="23">
        <f t="shared" ref="H68:H131" si="68">SUM(AB68:BA68)</f>
        <v>0</v>
      </c>
      <c r="I68" s="23">
        <f t="shared" ref="I68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5"/>
      <c r="DG68" s="28" t="s">
        <v>148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5020.7999999999993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>
        <f t="shared" ref="DP68:DP131" si="85">IF(ISERROR(DM68/DK68*100),"",(DM68/DK68*100))</f>
        <v>0</v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6"/>
      <c r="C69" s="28" t="s">
        <v>164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6"/>
      <c r="DG69" s="28" t="s">
        <v>164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01" t="s">
        <v>173</v>
      </c>
      <c r="C70" s="39" t="s">
        <v>122</v>
      </c>
      <c r="D70" s="5"/>
      <c r="E70" s="54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01" t="s">
        <v>173</v>
      </c>
      <c r="DG70" s="39" t="s">
        <v>122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customHeight="1">
      <c r="A71" s="62">
        <v>30600004</v>
      </c>
      <c r="B71" s="102"/>
      <c r="C71" s="39" t="s">
        <v>130</v>
      </c>
      <c r="D71" s="5">
        <f>65+4</f>
        <v>69</v>
      </c>
      <c r="E71" s="54">
        <v>5.03</v>
      </c>
      <c r="F71" s="23">
        <f t="shared" si="67"/>
        <v>347.07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347.07</v>
      </c>
      <c r="K71" s="23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0.69413999999999998</v>
      </c>
      <c r="O71" s="23">
        <f t="shared" si="74"/>
        <v>0.2</v>
      </c>
      <c r="P71" s="23">
        <f t="shared" si="75"/>
        <v>0</v>
      </c>
      <c r="Q71" s="7">
        <v>0.1</v>
      </c>
      <c r="R71" s="6">
        <f t="shared" si="76"/>
        <v>3.4707000000000002E-2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>
        <f t="shared" si="62"/>
        <v>0</v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>
        <f t="shared" si="62"/>
        <v>0</v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>
        <f t="shared" si="62"/>
        <v>0</v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2"/>
      <c r="DG71" s="39" t="s">
        <v>130</v>
      </c>
      <c r="DH71" s="5">
        <f t="shared" si="78"/>
        <v>139</v>
      </c>
      <c r="DI71" s="40">
        <v>5.03</v>
      </c>
      <c r="DJ71" s="23">
        <f t="shared" si="79"/>
        <v>699.17000000000007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699.17000000000007</v>
      </c>
      <c r="DO71" s="23">
        <f t="shared" si="84"/>
        <v>0</v>
      </c>
      <c r="DP71" s="23" t="str">
        <f t="shared" si="85"/>
        <v/>
      </c>
      <c r="DQ71" s="10">
        <v>0.2</v>
      </c>
      <c r="DR71" s="23">
        <f t="shared" si="86"/>
        <v>1.3983400000000004</v>
      </c>
      <c r="DS71" s="23" t="str">
        <f t="shared" si="87"/>
        <v/>
      </c>
      <c r="DT71" s="23">
        <f t="shared" si="88"/>
        <v>0</v>
      </c>
      <c r="DU71" s="7">
        <v>0.1</v>
      </c>
      <c r="DV71" s="6">
        <f t="shared" si="89"/>
        <v>6.9917000000000021E-2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>
        <f t="shared" si="63"/>
        <v>0</v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>
        <f t="shared" si="63"/>
        <v>0</v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>
        <f t="shared" si="63"/>
        <v>0</v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customHeight="1">
      <c r="A72" s="62">
        <v>30600003</v>
      </c>
      <c r="B72" s="102"/>
      <c r="C72" s="39" t="s">
        <v>174</v>
      </c>
      <c r="D72" s="5">
        <v>23</v>
      </c>
      <c r="E72" s="54">
        <v>5.03</v>
      </c>
      <c r="F72" s="23">
        <f t="shared" si="67"/>
        <v>115.69000000000001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115.69000000000001</v>
      </c>
      <c r="K72" s="23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0.23138000000000006</v>
      </c>
      <c r="O72" s="23">
        <f t="shared" si="74"/>
        <v>0.2</v>
      </c>
      <c r="P72" s="23">
        <f t="shared" si="75"/>
        <v>0</v>
      </c>
      <c r="Q72" s="7">
        <v>0.1</v>
      </c>
      <c r="R72" s="6">
        <f t="shared" si="76"/>
        <v>1.1569000000000003E-2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f t="shared" si="62"/>
        <v>0</v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>
        <f t="shared" si="62"/>
        <v>0</v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>
        <f t="shared" si="62"/>
        <v>0</v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2"/>
      <c r="DG72" s="39" t="s">
        <v>174</v>
      </c>
      <c r="DH72" s="5">
        <f t="shared" si="78"/>
        <v>45</v>
      </c>
      <c r="DI72" s="40">
        <v>5.03</v>
      </c>
      <c r="DJ72" s="23">
        <f t="shared" si="79"/>
        <v>226.35000000000002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226.35000000000002</v>
      </c>
      <c r="DO72" s="23">
        <f t="shared" si="84"/>
        <v>0</v>
      </c>
      <c r="DP72" s="23" t="str">
        <f t="shared" si="85"/>
        <v/>
      </c>
      <c r="DQ72" s="10">
        <v>0.2</v>
      </c>
      <c r="DR72" s="23">
        <f t="shared" si="86"/>
        <v>0.4527000000000001</v>
      </c>
      <c r="DS72" s="23" t="str">
        <f t="shared" si="87"/>
        <v/>
      </c>
      <c r="DT72" s="23">
        <f t="shared" si="88"/>
        <v>0</v>
      </c>
      <c r="DU72" s="7">
        <v>0.1</v>
      </c>
      <c r="DV72" s="6">
        <f t="shared" si="89"/>
        <v>2.2635000000000006E-2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>
        <f t="shared" si="63"/>
        <v>0</v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>
        <f t="shared" si="63"/>
        <v>0</v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>
        <f t="shared" si="63"/>
        <v>0</v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customHeight="1">
      <c r="A73" s="62">
        <v>30600001</v>
      </c>
      <c r="B73" s="103"/>
      <c r="C73" s="39" t="s">
        <v>175</v>
      </c>
      <c r="D73" s="5">
        <v>46</v>
      </c>
      <c r="E73" s="54">
        <v>5.03</v>
      </c>
      <c r="F73" s="23">
        <f t="shared" si="67"/>
        <v>231.38000000000002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231.38000000000002</v>
      </c>
      <c r="K73" s="23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0.46276000000000012</v>
      </c>
      <c r="O73" s="23">
        <f t="shared" si="74"/>
        <v>0.2</v>
      </c>
      <c r="P73" s="23">
        <f t="shared" si="75"/>
        <v>0</v>
      </c>
      <c r="Q73" s="7">
        <v>0.1</v>
      </c>
      <c r="R73" s="6">
        <f t="shared" si="76"/>
        <v>2.3138000000000006E-2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>
        <f t="shared" si="62"/>
        <v>0</v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>
        <f t="shared" si="62"/>
        <v>0</v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>
        <f t="shared" si="62"/>
        <v>0</v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3"/>
      <c r="DG73" s="39" t="s">
        <v>175</v>
      </c>
      <c r="DH73" s="5">
        <f t="shared" si="78"/>
        <v>92</v>
      </c>
      <c r="DI73" s="40">
        <v>5.03</v>
      </c>
      <c r="DJ73" s="23">
        <f t="shared" si="79"/>
        <v>462.76000000000005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462.76000000000005</v>
      </c>
      <c r="DO73" s="23">
        <f t="shared" si="84"/>
        <v>0</v>
      </c>
      <c r="DP73" s="23" t="str">
        <f t="shared" si="85"/>
        <v/>
      </c>
      <c r="DQ73" s="10">
        <v>0.2</v>
      </c>
      <c r="DR73" s="23">
        <f t="shared" si="86"/>
        <v>0.92552000000000023</v>
      </c>
      <c r="DS73" s="23" t="str">
        <f t="shared" si="87"/>
        <v/>
      </c>
      <c r="DT73" s="23">
        <f t="shared" si="88"/>
        <v>0</v>
      </c>
      <c r="DU73" s="7">
        <v>0.1</v>
      </c>
      <c r="DV73" s="6">
        <f t="shared" si="89"/>
        <v>4.6276000000000012E-2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>
        <f t="shared" si="63"/>
        <v>0</v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>
        <f t="shared" si="63"/>
        <v>0</v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>
        <f t="shared" si="63"/>
        <v>0</v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01" t="s">
        <v>176</v>
      </c>
      <c r="C74" s="39" t="s">
        <v>122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01" t="s">
        <v>176</v>
      </c>
      <c r="DG74" s="39" t="s">
        <v>122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2"/>
      <c r="C75" s="39" t="s">
        <v>130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2"/>
      <c r="DG75" s="39" t="s">
        <v>130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2"/>
      <c r="C76" s="39" t="s">
        <v>174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2"/>
      <c r="DG76" s="39" t="s">
        <v>174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3"/>
      <c r="C77" s="39" t="s">
        <v>175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3"/>
      <c r="DG77" s="39" t="s">
        <v>175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1" t="s">
        <v>177</v>
      </c>
      <c r="C78" s="39" t="s">
        <v>178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1" t="s">
        <v>177</v>
      </c>
      <c r="DG78" s="39" t="s">
        <v>178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01" t="s">
        <v>179</v>
      </c>
      <c r="C79" s="83" t="s">
        <v>134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01" t="s">
        <v>179</v>
      </c>
      <c r="DG79" s="83" t="s">
        <v>134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3"/>
      <c r="C80" s="28" t="s">
        <v>121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3"/>
      <c r="DG80" s="28" t="s">
        <v>121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01" t="s">
        <v>180</v>
      </c>
      <c r="C81" s="28" t="s">
        <v>130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01" t="s">
        <v>180</v>
      </c>
      <c r="DG81" s="28" t="s">
        <v>130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02"/>
      <c r="C82" s="28" t="s">
        <v>122</v>
      </c>
      <c r="D82" s="5"/>
      <c r="E82" s="22">
        <v>5.07</v>
      </c>
      <c r="F82" s="23">
        <f t="shared" si="67"/>
        <v>0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2"/>
      <c r="DG82" s="28" t="s">
        <v>122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 t="str">
        <f t="shared" si="63"/>
        <v/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03"/>
      <c r="C83" s="28" t="s">
        <v>145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3"/>
      <c r="DG83" s="28" t="s">
        <v>145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 t="str">
        <f t="shared" ref="FT83:GI133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01" t="s">
        <v>181</v>
      </c>
      <c r="C84" s="28" t="s">
        <v>175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01" t="s">
        <v>181</v>
      </c>
      <c r="DG84" s="28" t="s">
        <v>175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2"/>
      <c r="C85" s="28" t="s">
        <v>130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2"/>
      <c r="DG85" s="28" t="s">
        <v>130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2"/>
      <c r="C86" s="28" t="s">
        <v>145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2"/>
      <c r="DG86" s="28" t="s">
        <v>145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3"/>
      <c r="C87" s="28" t="s">
        <v>122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3"/>
      <c r="DG87" s="28" t="s">
        <v>122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01" t="s">
        <v>182</v>
      </c>
      <c r="C88" s="28" t="s">
        <v>175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01" t="s">
        <v>182</v>
      </c>
      <c r="DG88" s="28" t="s">
        <v>175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02"/>
      <c r="C89" s="28" t="s">
        <v>130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2"/>
      <c r="DG89" s="28" t="s">
        <v>130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2"/>
      <c r="C90" s="28" t="s">
        <v>145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02"/>
      <c r="DG90" s="28" t="s">
        <v>145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customHeight="1">
      <c r="A91" s="62">
        <v>30400019</v>
      </c>
      <c r="B91" s="103"/>
      <c r="C91" s="28" t="s">
        <v>122</v>
      </c>
      <c r="D91" s="5">
        <v>550</v>
      </c>
      <c r="E91" s="22">
        <v>5.05</v>
      </c>
      <c r="F91" s="23">
        <f t="shared" si="67"/>
        <v>2777.5</v>
      </c>
      <c r="G91" s="23">
        <f>+'[2]28'!$L$193</f>
        <v>2917.2</v>
      </c>
      <c r="H91" s="23">
        <f t="shared" si="93"/>
        <v>0</v>
      </c>
      <c r="I91" s="23">
        <f t="shared" si="94"/>
        <v>0</v>
      </c>
      <c r="J91" s="23">
        <f t="shared" si="70"/>
        <v>2777.5</v>
      </c>
      <c r="K91" s="23">
        <f t="shared" si="71"/>
        <v>0</v>
      </c>
      <c r="L91" s="23">
        <f t="shared" si="72"/>
        <v>0</v>
      </c>
      <c r="M91" s="10">
        <v>0.3</v>
      </c>
      <c r="N91" s="23">
        <f t="shared" si="73"/>
        <v>8.3324999999999996</v>
      </c>
      <c r="O91" s="23">
        <f t="shared" si="74"/>
        <v>0.3</v>
      </c>
      <c r="P91" s="23">
        <f t="shared" si="75"/>
        <v>0</v>
      </c>
      <c r="Q91" s="7">
        <v>0.1</v>
      </c>
      <c r="R91" s="6">
        <f t="shared" si="76"/>
        <v>0.27775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f t="shared" si="98"/>
        <v>0</v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>
        <f t="shared" si="98"/>
        <v>0</v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>
        <f t="shared" si="96"/>
        <v>0</v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03"/>
      <c r="DG91" s="28" t="s">
        <v>122</v>
      </c>
      <c r="DH91" s="5">
        <f t="shared" si="78"/>
        <v>1090</v>
      </c>
      <c r="DI91" s="24">
        <v>5.05</v>
      </c>
      <c r="DJ91" s="23">
        <f t="shared" si="79"/>
        <v>5504.5</v>
      </c>
      <c r="DK91" s="23">
        <f t="shared" si="80"/>
        <v>5834.4000000000005</v>
      </c>
      <c r="DL91" s="23">
        <f t="shared" si="81"/>
        <v>2.4</v>
      </c>
      <c r="DM91" s="23">
        <f t="shared" si="82"/>
        <v>10</v>
      </c>
      <c r="DN91" s="23">
        <f t="shared" si="83"/>
        <v>5506.9</v>
      </c>
      <c r="DO91" s="23">
        <f t="shared" si="84"/>
        <v>4.3581688427245822E-2</v>
      </c>
      <c r="DP91" s="23">
        <f t="shared" si="85"/>
        <v>0.17139723022075962</v>
      </c>
      <c r="DQ91" s="10">
        <v>0.3</v>
      </c>
      <c r="DR91" s="23">
        <f t="shared" si="86"/>
        <v>16.520699999999998</v>
      </c>
      <c r="DS91" s="23">
        <f t="shared" si="87"/>
        <v>8.5021081351994571E-2</v>
      </c>
      <c r="DT91" s="23">
        <f t="shared" si="88"/>
        <v>0</v>
      </c>
      <c r="DU91" s="7">
        <v>0.1</v>
      </c>
      <c r="DV91" s="6">
        <f t="shared" si="89"/>
        <v>0.5506899999999999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2.4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10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>
        <f t="shared" si="99"/>
        <v>0</v>
      </c>
      <c r="FU91" s="4">
        <f t="shared" si="99"/>
        <v>0</v>
      </c>
      <c r="FV91" s="4">
        <f t="shared" si="99"/>
        <v>0</v>
      </c>
      <c r="FW91" s="4">
        <f t="shared" si="99"/>
        <v>0</v>
      </c>
      <c r="FX91" s="4">
        <f t="shared" si="99"/>
        <v>0</v>
      </c>
      <c r="FY91" s="4">
        <f t="shared" si="97"/>
        <v>0</v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>
        <f t="shared" si="55"/>
        <v>0</v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101" t="s">
        <v>183</v>
      </c>
      <c r="C92" s="28" t="s">
        <v>121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101" t="s">
        <v>183</v>
      </c>
      <c r="DG92" s="28" t="s">
        <v>121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02"/>
      <c r="C93" s="28" t="s">
        <v>122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02"/>
      <c r="DG93" s="28" t="s">
        <v>122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02"/>
      <c r="C94" s="28" t="s">
        <v>119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02"/>
      <c r="DG94" s="28" t="s">
        <v>119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02"/>
      <c r="C95" s="28" t="s">
        <v>149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02"/>
      <c r="DG95" s="28" t="s">
        <v>149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02"/>
      <c r="C96" s="28" t="s">
        <v>128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02"/>
      <c r="DG96" s="28" t="s">
        <v>128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02"/>
      <c r="C97" s="28" t="s">
        <v>184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02"/>
      <c r="DG97" s="28" t="s">
        <v>184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02"/>
      <c r="C98" s="28" t="s">
        <v>145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02"/>
      <c r="DG98" s="28" t="s">
        <v>145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03"/>
      <c r="C99" s="28" t="s">
        <v>130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03"/>
      <c r="DG99" s="28" t="s">
        <v>130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101" t="s">
        <v>185</v>
      </c>
      <c r="C100" s="30" t="s">
        <v>148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101" t="s">
        <v>185</v>
      </c>
      <c r="DG100" s="30" t="s">
        <v>148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02"/>
      <c r="C101" s="28" t="s">
        <v>145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02"/>
      <c r="DG101" s="28" t="s">
        <v>145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02"/>
      <c r="C102" s="30" t="s">
        <v>186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02"/>
      <c r="DG102" s="30" t="s">
        <v>186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03"/>
      <c r="C103" s="30" t="s">
        <v>128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03"/>
      <c r="DG103" s="30" t="s">
        <v>128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101" t="s">
        <v>187</v>
      </c>
      <c r="C104" s="30" t="s">
        <v>150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101" t="s">
        <v>187</v>
      </c>
      <c r="DG104" s="30" t="s">
        <v>150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02"/>
      <c r="C105" s="30" t="s">
        <v>188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02"/>
      <c r="DG105" s="30" t="s">
        <v>188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02"/>
      <c r="C106" s="30" t="s">
        <v>189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02"/>
      <c r="DG106" s="30" t="s">
        <v>189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03"/>
      <c r="C107" s="30" t="s">
        <v>190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03"/>
      <c r="DG107" s="30" t="s">
        <v>190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101" t="s">
        <v>191</v>
      </c>
      <c r="C108" s="30" t="s">
        <v>150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101" t="s">
        <v>191</v>
      </c>
      <c r="DG108" s="30" t="s">
        <v>150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02"/>
      <c r="C109" s="30" t="s">
        <v>188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02"/>
      <c r="DG109" s="30" t="s">
        <v>188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02"/>
      <c r="C110" s="30" t="s">
        <v>189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02"/>
      <c r="DG110" s="30" t="s">
        <v>189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03"/>
      <c r="C111" s="30" t="s">
        <v>190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03"/>
      <c r="DG111" s="30" t="s">
        <v>190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2">
        <v>30600009</v>
      </c>
      <c r="B112" s="101" t="s">
        <v>192</v>
      </c>
      <c r="C112" s="30" t="s">
        <v>193</v>
      </c>
      <c r="D112" s="5"/>
      <c r="E112" s="22">
        <v>5.05</v>
      </c>
      <c r="F112" s="23">
        <f t="shared" si="67"/>
        <v>0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101" t="s">
        <v>192</v>
      </c>
      <c r="DG112" s="30" t="s">
        <v>193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 t="str">
        <f t="shared" si="117"/>
        <v/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 t="str">
        <f t="shared" si="117"/>
        <v/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2">
        <v>30600010</v>
      </c>
      <c r="B113" s="103"/>
      <c r="C113" s="30" t="s">
        <v>165</v>
      </c>
      <c r="D113" s="5"/>
      <c r="E113" s="22">
        <v>5.05</v>
      </c>
      <c r="F113" s="23">
        <f t="shared" si="67"/>
        <v>0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03"/>
      <c r="DG113" s="30" t="s">
        <v>165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 t="str">
        <f t="shared" si="117"/>
        <v/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 t="str">
        <f t="shared" si="117"/>
        <v/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customHeight="1">
      <c r="A114" s="62">
        <v>30400026</v>
      </c>
      <c r="B114" s="101" t="s">
        <v>194</v>
      </c>
      <c r="C114" s="30" t="s">
        <v>170</v>
      </c>
      <c r="D114" s="5">
        <f>414+209</f>
        <v>623</v>
      </c>
      <c r="E114" s="22">
        <v>5.05</v>
      </c>
      <c r="F114" s="23">
        <f t="shared" si="67"/>
        <v>3146.15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3146.15</v>
      </c>
      <c r="K114" s="23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25.1692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0.31461500000000003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14"/>
        <v>0</v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>
        <f t="shared" si="114"/>
        <v>0</v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>
        <f t="shared" si="112"/>
        <v>0</v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101" t="s">
        <v>194</v>
      </c>
      <c r="DG114" s="30" t="s">
        <v>170</v>
      </c>
      <c r="DH114" s="5">
        <f t="shared" si="78"/>
        <v>1246</v>
      </c>
      <c r="DI114" s="22">
        <v>5.05</v>
      </c>
      <c r="DJ114" s="23">
        <f t="shared" si="79"/>
        <v>6292.3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6292.3</v>
      </c>
      <c r="DO114" s="23">
        <f t="shared" si="84"/>
        <v>0</v>
      </c>
      <c r="DP114" s="23" t="str">
        <f t="shared" si="85"/>
        <v/>
      </c>
      <c r="DQ114" s="3">
        <v>0.8</v>
      </c>
      <c r="DR114" s="23">
        <f t="shared" si="86"/>
        <v>50.3384</v>
      </c>
      <c r="DS114" s="23" t="str">
        <f t="shared" si="87"/>
        <v/>
      </c>
      <c r="DT114" s="23">
        <f t="shared" si="88"/>
        <v>0</v>
      </c>
      <c r="DU114" s="2">
        <v>0.1</v>
      </c>
      <c r="DV114" s="6">
        <f t="shared" si="89"/>
        <v>0.62923000000000007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>
        <f t="shared" si="117"/>
        <v>0</v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>
        <f t="shared" si="117"/>
        <v>0</v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>
        <f t="shared" si="113"/>
        <v>0</v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customHeight="1">
      <c r="A115" s="62">
        <v>30400027</v>
      </c>
      <c r="B115" s="102"/>
      <c r="C115" s="30" t="s">
        <v>136</v>
      </c>
      <c r="D115" s="5">
        <f>11+225</f>
        <v>236</v>
      </c>
      <c r="E115" s="22">
        <v>5.05</v>
      </c>
      <c r="F115" s="23">
        <f t="shared" si="67"/>
        <v>1191.8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1191.8</v>
      </c>
      <c r="K115" s="23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9.5343999999999998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0.11918000000000001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14"/>
        <v>0</v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>
        <f t="shared" si="114"/>
        <v>0</v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>
        <f t="shared" si="112"/>
        <v>0</v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02"/>
      <c r="DG115" s="30" t="s">
        <v>136</v>
      </c>
      <c r="DH115" s="5">
        <f t="shared" si="78"/>
        <v>472</v>
      </c>
      <c r="DI115" s="22">
        <v>5.05</v>
      </c>
      <c r="DJ115" s="23">
        <f t="shared" si="79"/>
        <v>2383.6</v>
      </c>
      <c r="DK115" s="23">
        <f t="shared" si="80"/>
        <v>9905.49</v>
      </c>
      <c r="DL115" s="23">
        <f t="shared" si="81"/>
        <v>0</v>
      </c>
      <c r="DM115" s="23">
        <f t="shared" si="82"/>
        <v>0</v>
      </c>
      <c r="DN115" s="23">
        <f t="shared" si="83"/>
        <v>2383.6</v>
      </c>
      <c r="DO115" s="23">
        <f t="shared" si="84"/>
        <v>0</v>
      </c>
      <c r="DP115" s="23">
        <f t="shared" si="85"/>
        <v>0</v>
      </c>
      <c r="DQ115" s="3">
        <v>0.8</v>
      </c>
      <c r="DR115" s="23">
        <f t="shared" si="86"/>
        <v>19.0688</v>
      </c>
      <c r="DS115" s="23">
        <f t="shared" si="87"/>
        <v>0.8</v>
      </c>
      <c r="DT115" s="23">
        <f t="shared" si="88"/>
        <v>0</v>
      </c>
      <c r="DU115" s="2">
        <v>0.1</v>
      </c>
      <c r="DV115" s="6">
        <f t="shared" si="89"/>
        <v>0.23836000000000002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>
        <f t="shared" si="117"/>
        <v>0</v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>
        <f t="shared" si="117"/>
        <v>0</v>
      </c>
      <c r="FY115" s="4">
        <f t="shared" si="117"/>
        <v>0</v>
      </c>
      <c r="FZ115" s="4" t="str">
        <f t="shared" si="113"/>
        <v/>
      </c>
      <c r="GA115" s="4">
        <f t="shared" si="113"/>
        <v>0</v>
      </c>
      <c r="GB115" s="4">
        <f t="shared" si="113"/>
        <v>0</v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2">
        <v>30400028</v>
      </c>
      <c r="B116" s="103"/>
      <c r="C116" s="30" t="s">
        <v>195</v>
      </c>
      <c r="D116" s="5"/>
      <c r="E116" s="22">
        <v>5.05</v>
      </c>
      <c r="F116" s="23">
        <f t="shared" si="67"/>
        <v>0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03"/>
      <c r="DG116" s="30" t="s">
        <v>195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 t="str">
        <f t="shared" si="117"/>
        <v/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 t="str">
        <f t="shared" si="117"/>
        <v/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customHeight="1">
      <c r="A117" s="62">
        <v>30400004</v>
      </c>
      <c r="B117" s="101" t="s">
        <v>196</v>
      </c>
      <c r="C117" s="30" t="s">
        <v>170</v>
      </c>
      <c r="D117" s="5">
        <v>21</v>
      </c>
      <c r="E117" s="22">
        <v>5.03</v>
      </c>
      <c r="F117" s="23">
        <f t="shared" si="67"/>
        <v>105.63000000000001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105.63000000000001</v>
      </c>
      <c r="K117" s="23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0.84504000000000024</v>
      </c>
      <c r="O117" s="23">
        <f t="shared" si="74"/>
        <v>0.8</v>
      </c>
      <c r="P117" s="23">
        <f t="shared" si="75"/>
        <v>0</v>
      </c>
      <c r="Q117" s="2">
        <v>0.1</v>
      </c>
      <c r="R117" s="6">
        <f t="shared" si="76"/>
        <v>1.0563000000000003E-2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f t="shared" si="114"/>
        <v>0</v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>
        <f t="shared" si="114"/>
        <v>0</v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>
        <f t="shared" si="112"/>
        <v>0</v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101" t="s">
        <v>196</v>
      </c>
      <c r="DG117" s="30" t="s">
        <v>170</v>
      </c>
      <c r="DH117" s="5">
        <f t="shared" si="78"/>
        <v>41</v>
      </c>
      <c r="DI117" s="22">
        <v>5.03</v>
      </c>
      <c r="DJ117" s="23">
        <f t="shared" si="79"/>
        <v>206.23000000000002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206.23000000000002</v>
      </c>
      <c r="DO117" s="23">
        <f t="shared" si="84"/>
        <v>0</v>
      </c>
      <c r="DP117" s="23" t="str">
        <f t="shared" si="85"/>
        <v/>
      </c>
      <c r="DQ117" s="3">
        <v>0.8</v>
      </c>
      <c r="DR117" s="23">
        <f t="shared" si="86"/>
        <v>1.6498400000000004</v>
      </c>
      <c r="DS117" s="23" t="str">
        <f t="shared" si="87"/>
        <v/>
      </c>
      <c r="DT117" s="23">
        <f t="shared" si="88"/>
        <v>0</v>
      </c>
      <c r="DU117" s="2">
        <v>0.1</v>
      </c>
      <c r="DV117" s="6">
        <f t="shared" si="89"/>
        <v>2.0623000000000006E-2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>
        <f t="shared" si="117"/>
        <v>0</v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>
        <f t="shared" si="117"/>
        <v>0</v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>
        <f t="shared" si="113"/>
        <v>0</v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2">
        <v>30400003</v>
      </c>
      <c r="B118" s="102"/>
      <c r="C118" s="30" t="s">
        <v>148</v>
      </c>
      <c r="D118" s="5"/>
      <c r="E118" s="22">
        <v>5.03</v>
      </c>
      <c r="F118" s="23">
        <f t="shared" si="67"/>
        <v>0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02"/>
      <c r="DG118" s="30" t="s">
        <v>148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customHeight="1">
      <c r="A119" s="62">
        <v>30400005</v>
      </c>
      <c r="B119" s="103"/>
      <c r="C119" s="30" t="s">
        <v>195</v>
      </c>
      <c r="D119" s="5">
        <v>33</v>
      </c>
      <c r="E119" s="22">
        <v>5.03</v>
      </c>
      <c r="F119" s="23">
        <f t="shared" si="67"/>
        <v>165.99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165.99</v>
      </c>
      <c r="K119" s="23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1.32792</v>
      </c>
      <c r="O119" s="23">
        <f t="shared" si="74"/>
        <v>0.8</v>
      </c>
      <c r="P119" s="23">
        <f t="shared" si="75"/>
        <v>0</v>
      </c>
      <c r="Q119" s="2">
        <v>0.1</v>
      </c>
      <c r="R119" s="6">
        <f t="shared" si="76"/>
        <v>1.6598999999999999E-2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>
        <f t="shared" si="114"/>
        <v>0</v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>
        <f t="shared" si="114"/>
        <v>0</v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>
        <f t="shared" si="112"/>
        <v>0</v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03"/>
      <c r="DG119" s="30" t="s">
        <v>195</v>
      </c>
      <c r="DH119" s="5">
        <f t="shared" si="78"/>
        <v>66</v>
      </c>
      <c r="DI119" s="22">
        <v>5.03</v>
      </c>
      <c r="DJ119" s="23">
        <f t="shared" si="79"/>
        <v>331.98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331.98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2.65584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3.3197999999999998E-2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>
        <f t="shared" si="117"/>
        <v>0</v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>
        <f t="shared" si="117"/>
        <v>0</v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>
        <f t="shared" si="113"/>
        <v>0</v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101" t="s">
        <v>197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101" t="s">
        <v>197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02"/>
      <c r="C121" s="30" t="s">
        <v>198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02"/>
      <c r="DG121" s="30" t="s">
        <v>198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03"/>
      <c r="C122" s="30" t="s">
        <v>127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03"/>
      <c r="DG122" s="30" t="s">
        <v>127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101" t="s">
        <v>199</v>
      </c>
      <c r="C123" s="30" t="s">
        <v>154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101" t="s">
        <v>199</v>
      </c>
      <c r="DG123" s="30" t="s">
        <v>154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02"/>
      <c r="C124" s="30" t="s">
        <v>128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02"/>
      <c r="DG124" s="30" t="s">
        <v>128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02"/>
      <c r="C125" s="30" t="s">
        <v>170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02"/>
      <c r="DG125" s="30" t="s">
        <v>170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03"/>
      <c r="C126" s="30" t="s">
        <v>200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03"/>
      <c r="DG126" s="30" t="s">
        <v>200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101" t="s">
        <v>201</v>
      </c>
      <c r="C127" s="30" t="s">
        <v>202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101" t="s">
        <v>201</v>
      </c>
      <c r="DG127" s="30" t="s">
        <v>202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02"/>
      <c r="C128" s="30" t="s">
        <v>203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02"/>
      <c r="DG128" s="30" t="s">
        <v>203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02"/>
      <c r="C129" s="30" t="s">
        <v>137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02"/>
      <c r="DG129" s="30" t="s">
        <v>137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03"/>
      <c r="C130" s="30" t="s">
        <v>200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03"/>
      <c r="DG130" s="30" t="s">
        <v>200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101" t="s">
        <v>204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101" t="s">
        <v>204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02"/>
      <c r="C132" s="30" t="s">
        <v>198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02"/>
      <c r="DG132" s="30" t="s">
        <v>198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03"/>
      <c r="C133" s="30" t="s">
        <v>127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03"/>
      <c r="DG133" s="30" t="s">
        <v>127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101" t="s">
        <v>205</v>
      </c>
      <c r="C134" s="30" t="s">
        <v>148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101" t="s">
        <v>205</v>
      </c>
      <c r="DG134" s="30" t="s">
        <v>148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03"/>
      <c r="C135" s="30" t="s">
        <v>128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03"/>
      <c r="DG135" s="30" t="s">
        <v>128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101" t="s">
        <v>206</v>
      </c>
      <c r="C136" s="30" t="s">
        <v>127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101" t="s">
        <v>206</v>
      </c>
      <c r="DG136" s="30" t="s">
        <v>127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02"/>
      <c r="C137" s="30" t="s">
        <v>116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02"/>
      <c r="DG137" s="30" t="s">
        <v>116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02"/>
      <c r="C138" s="30" t="s">
        <v>148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02"/>
      <c r="DG138" s="30" t="s">
        <v>148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03"/>
      <c r="C139" s="30" t="s">
        <v>207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03"/>
      <c r="DG139" s="30" t="s">
        <v>207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customHeight="1">
      <c r="A140" s="62">
        <v>30700017</v>
      </c>
      <c r="B140" s="31" t="s">
        <v>208</v>
      </c>
      <c r="C140" s="31" t="s">
        <v>209</v>
      </c>
      <c r="D140" s="5">
        <v>300</v>
      </c>
      <c r="E140" s="22">
        <v>4.8</v>
      </c>
      <c r="F140" s="23">
        <f t="shared" si="126"/>
        <v>1440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1440</v>
      </c>
      <c r="K140" s="23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2.88</v>
      </c>
      <c r="O140" s="23">
        <f t="shared" si="131"/>
        <v>0.2</v>
      </c>
      <c r="P140" s="23">
        <f t="shared" si="132"/>
        <v>0</v>
      </c>
      <c r="Q140" s="7">
        <v>0.1</v>
      </c>
      <c r="R140" s="6">
        <f t="shared" si="133"/>
        <v>0.14399999999999999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51"/>
        <v>0</v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>
        <f t="shared" si="149"/>
        <v>0</v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>
        <f t="shared" si="149"/>
        <v>0</v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208</v>
      </c>
      <c r="DG140" s="31" t="s">
        <v>209</v>
      </c>
      <c r="DH140" s="5">
        <f t="shared" si="134"/>
        <v>600</v>
      </c>
      <c r="DI140" s="24">
        <v>4.8</v>
      </c>
      <c r="DJ140" s="23">
        <f t="shared" si="135"/>
        <v>2880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2880</v>
      </c>
      <c r="DO140" s="23">
        <f t="shared" si="140"/>
        <v>0</v>
      </c>
      <c r="DP140" s="23" t="str">
        <f t="shared" si="141"/>
        <v/>
      </c>
      <c r="DQ140" s="3">
        <v>0.2</v>
      </c>
      <c r="DR140" s="23">
        <f t="shared" si="142"/>
        <v>5.76</v>
      </c>
      <c r="DS140" s="23" t="str">
        <f t="shared" si="143"/>
        <v/>
      </c>
      <c r="DT140" s="23">
        <f t="shared" si="144"/>
        <v>0</v>
      </c>
      <c r="DU140" s="7">
        <v>0.1</v>
      </c>
      <c r="DV140" s="6">
        <f t="shared" si="145"/>
        <v>0.28799999999999998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>
        <f t="shared" si="153"/>
        <v>0</v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>
        <f t="shared" si="150"/>
        <v>0</v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>
        <f t="shared" si="150"/>
        <v>0</v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customHeight="1">
      <c r="A141" s="62">
        <v>30700016</v>
      </c>
      <c r="B141" s="31" t="s">
        <v>210</v>
      </c>
      <c r="C141" s="31" t="s">
        <v>211</v>
      </c>
      <c r="D141" s="5">
        <v>847</v>
      </c>
      <c r="E141" s="22">
        <v>7.69</v>
      </c>
      <c r="F141" s="23">
        <f t="shared" si="126"/>
        <v>6513.43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6513.43</v>
      </c>
      <c r="K141" s="23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13.026860000000001</v>
      </c>
      <c r="O141" s="23">
        <f t="shared" si="131"/>
        <v>0.2</v>
      </c>
      <c r="P141" s="23">
        <f t="shared" si="132"/>
        <v>0</v>
      </c>
      <c r="Q141" s="7">
        <v>0.1</v>
      </c>
      <c r="R141" s="6">
        <f t="shared" si="133"/>
        <v>0.65134300000000012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51"/>
        <v>0</v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>
        <f t="shared" si="149"/>
        <v>0</v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>
        <f t="shared" si="149"/>
        <v>0</v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210</v>
      </c>
      <c r="DG141" s="31" t="s">
        <v>211</v>
      </c>
      <c r="DH141" s="5">
        <f t="shared" si="134"/>
        <v>1694</v>
      </c>
      <c r="DI141" s="24">
        <v>7.69</v>
      </c>
      <c r="DJ141" s="23">
        <f t="shared" si="135"/>
        <v>13026.86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13026.86</v>
      </c>
      <c r="DO141" s="23">
        <f t="shared" si="140"/>
        <v>0</v>
      </c>
      <c r="DP141" s="23" t="str">
        <f t="shared" si="141"/>
        <v/>
      </c>
      <c r="DQ141" s="3">
        <v>0.2</v>
      </c>
      <c r="DR141" s="23">
        <f t="shared" si="142"/>
        <v>26.053720000000002</v>
      </c>
      <c r="DS141" s="23" t="str">
        <f t="shared" si="143"/>
        <v/>
      </c>
      <c r="DT141" s="23">
        <f t="shared" si="144"/>
        <v>0</v>
      </c>
      <c r="DU141" s="7">
        <v>0.1</v>
      </c>
      <c r="DV141" s="6">
        <f t="shared" si="145"/>
        <v>1.3026860000000002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>
        <f t="shared" si="153"/>
        <v>0</v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>
        <f t="shared" si="150"/>
        <v>0</v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>
        <f t="shared" si="150"/>
        <v>0</v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customHeight="1">
      <c r="A142" s="62">
        <v>30700014</v>
      </c>
      <c r="B142" s="31" t="s">
        <v>212</v>
      </c>
      <c r="C142" s="31" t="s">
        <v>213</v>
      </c>
      <c r="D142" s="5">
        <v>516</v>
      </c>
      <c r="E142" s="22">
        <v>6.4</v>
      </c>
      <c r="F142" s="23">
        <f t="shared" si="126"/>
        <v>3302.4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3302.4</v>
      </c>
      <c r="K142" s="23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6.6048</v>
      </c>
      <c r="O142" s="23">
        <f t="shared" si="131"/>
        <v>0.2</v>
      </c>
      <c r="P142" s="23">
        <f t="shared" si="132"/>
        <v>0</v>
      </c>
      <c r="Q142" s="7">
        <v>0.1</v>
      </c>
      <c r="R142" s="6">
        <f t="shared" si="133"/>
        <v>0.33024000000000003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51"/>
        <v>0</v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>
        <f t="shared" si="149"/>
        <v>0</v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>
        <f t="shared" si="149"/>
        <v>0</v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212</v>
      </c>
      <c r="DG142" s="31" t="s">
        <v>213</v>
      </c>
      <c r="DH142" s="5">
        <f t="shared" si="134"/>
        <v>1033</v>
      </c>
      <c r="DI142" s="24">
        <v>6.4</v>
      </c>
      <c r="DJ142" s="23">
        <f t="shared" si="135"/>
        <v>6611.2000000000007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6611.2000000000007</v>
      </c>
      <c r="DO142" s="23">
        <f t="shared" si="140"/>
        <v>0</v>
      </c>
      <c r="DP142" s="23" t="str">
        <f t="shared" si="141"/>
        <v/>
      </c>
      <c r="DQ142" s="3">
        <v>0.2</v>
      </c>
      <c r="DR142" s="23">
        <f t="shared" si="142"/>
        <v>13.222400000000002</v>
      </c>
      <c r="DS142" s="23" t="str">
        <f t="shared" si="143"/>
        <v/>
      </c>
      <c r="DT142" s="23">
        <f t="shared" si="144"/>
        <v>0</v>
      </c>
      <c r="DU142" s="7">
        <v>0.1</v>
      </c>
      <c r="DV142" s="6">
        <f t="shared" si="145"/>
        <v>0.66112000000000015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>
        <f t="shared" si="153"/>
        <v>0</v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>
        <f t="shared" si="150"/>
        <v>0</v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>
        <f t="shared" si="150"/>
        <v>0</v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customHeight="1">
      <c r="A143" s="62">
        <v>30700013</v>
      </c>
      <c r="B143" s="31" t="s">
        <v>214</v>
      </c>
      <c r="C143" s="31" t="s">
        <v>215</v>
      </c>
      <c r="D143" s="5">
        <v>557</v>
      </c>
      <c r="E143" s="22">
        <v>3.5</v>
      </c>
      <c r="F143" s="23">
        <f t="shared" si="126"/>
        <v>1949.5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1949.5</v>
      </c>
      <c r="K143" s="23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3.8990000000000005</v>
      </c>
      <c r="O143" s="23">
        <f t="shared" si="131"/>
        <v>0.2</v>
      </c>
      <c r="P143" s="23">
        <f t="shared" si="132"/>
        <v>0</v>
      </c>
      <c r="Q143" s="7">
        <v>0.1</v>
      </c>
      <c r="R143" s="6">
        <f t="shared" si="133"/>
        <v>0.19495000000000001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>
        <f t="shared" si="151"/>
        <v>0</v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>
        <f t="shared" si="149"/>
        <v>0</v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>
        <f t="shared" si="149"/>
        <v>0</v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214</v>
      </c>
      <c r="DG143" s="31" t="s">
        <v>215</v>
      </c>
      <c r="DH143" s="5">
        <f t="shared" si="134"/>
        <v>1113</v>
      </c>
      <c r="DI143" s="24">
        <v>3.5</v>
      </c>
      <c r="DJ143" s="23">
        <f t="shared" si="135"/>
        <v>3895.5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3895.5</v>
      </c>
      <c r="DO143" s="23">
        <f t="shared" si="140"/>
        <v>0</v>
      </c>
      <c r="DP143" s="23" t="str">
        <f t="shared" si="141"/>
        <v/>
      </c>
      <c r="DQ143" s="3">
        <v>0.2</v>
      </c>
      <c r="DR143" s="23">
        <f t="shared" si="142"/>
        <v>7.7910000000000004</v>
      </c>
      <c r="DS143" s="23" t="str">
        <f t="shared" si="143"/>
        <v/>
      </c>
      <c r="DT143" s="23">
        <f t="shared" si="144"/>
        <v>0</v>
      </c>
      <c r="DU143" s="7">
        <v>0.1</v>
      </c>
      <c r="DV143" s="6">
        <f t="shared" si="145"/>
        <v>0.38955000000000001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>
        <f t="shared" si="153"/>
        <v>0</v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>
        <f t="shared" si="150"/>
        <v>0</v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>
        <f t="shared" si="150"/>
        <v>0</v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216</v>
      </c>
      <c r="C144" s="31" t="s">
        <v>217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216</v>
      </c>
      <c r="DG144" s="31" t="s">
        <v>217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218</v>
      </c>
      <c r="C145" s="31" t="s">
        <v>217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218</v>
      </c>
      <c r="DG145" s="31" t="s">
        <v>217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219</v>
      </c>
      <c r="C146" s="31" t="s">
        <v>217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219</v>
      </c>
      <c r="DG146" s="31" t="s">
        <v>217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220</v>
      </c>
      <c r="C147" s="31" t="s">
        <v>221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220</v>
      </c>
      <c r="DG147" s="31" t="s">
        <v>221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70">
        <v>30601015</v>
      </c>
      <c r="B148" s="31" t="s">
        <v>222</v>
      </c>
      <c r="C148" s="31" t="s">
        <v>223</v>
      </c>
      <c r="D148" s="5"/>
      <c r="E148" s="22">
        <v>5.976</v>
      </c>
      <c r="F148" s="23">
        <f t="shared" si="126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222</v>
      </c>
      <c r="DG148" s="31" t="s">
        <v>223</v>
      </c>
      <c r="DH148" s="5">
        <f t="shared" si="134"/>
        <v>0</v>
      </c>
      <c r="DI148" s="24">
        <v>5.976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70">
        <v>30101066</v>
      </c>
      <c r="B149" s="31" t="s">
        <v>224</v>
      </c>
      <c r="C149" s="31" t="s">
        <v>223</v>
      </c>
      <c r="D149" s="5"/>
      <c r="E149" s="22">
        <v>5.976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224</v>
      </c>
      <c r="DG149" s="31" t="s">
        <v>223</v>
      </c>
      <c r="DH149" s="5">
        <f t="shared" si="134"/>
        <v>0</v>
      </c>
      <c r="DI149" s="24">
        <v>5.976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82" t="s">
        <v>225</v>
      </c>
      <c r="C150" s="30" t="s">
        <v>226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82" t="s">
        <v>225</v>
      </c>
      <c r="DG150" s="30" t="s">
        <v>226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82" t="s">
        <v>227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82" t="s">
        <v>227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5657</v>
      </c>
      <c r="E152" s="44"/>
      <c r="F152" s="45">
        <f>SUM(F4:F151)</f>
        <v>30527.960000000003</v>
      </c>
      <c r="G152" s="45">
        <f t="shared" ref="G152:J152" si="158">SUM(G4:G151)</f>
        <v>18695.949999999997</v>
      </c>
      <c r="H152" s="45">
        <f t="shared" si="158"/>
        <v>20</v>
      </c>
      <c r="I152" s="45">
        <f t="shared" si="158"/>
        <v>8.9</v>
      </c>
      <c r="J152" s="45">
        <f t="shared" si="158"/>
        <v>30547.960000000003</v>
      </c>
      <c r="K152" s="45">
        <f>IF(ISERROR(H152/J152*100),"0",(H152/J152*100))</f>
        <v>6.547082031009599E-2</v>
      </c>
      <c r="L152" s="45">
        <f>IF(ISERROR(I152/G152*100),"0",(I152/G152*100))</f>
        <v>4.7603892821707385E-2</v>
      </c>
      <c r="M152" s="46">
        <f>IF(ISERROR(N152/J152*100),"",(N152/J152*100))</f>
        <v>0.36354885890907279</v>
      </c>
      <c r="N152" s="45">
        <f>SUM(N4:N151)</f>
        <v>111.05676000000001</v>
      </c>
      <c r="O152" s="45">
        <f>IF(ISERROR(M152-K152-L152),"0",(M152-K152-L152))</f>
        <v>0.2504741457772694</v>
      </c>
      <c r="P152" s="45">
        <f>(S152+T152+U152+V152+W152+X152+Y152+Z152+AA152)/J152*1000</f>
        <v>0</v>
      </c>
      <c r="Q152" s="47">
        <f>IF(ISERROR(R152/J152*1000),"",(R152/J152*1000))</f>
        <v>0.15836510850479052</v>
      </c>
      <c r="R152" s="45">
        <f>SUM(R4:R151)</f>
        <v>4.8377310000000007</v>
      </c>
      <c r="S152" s="45">
        <f t="shared" ref="S152:BO152" si="159">SUM(S4:S151)</f>
        <v>0</v>
      </c>
      <c r="T152" s="45">
        <f t="shared" si="159"/>
        <v>0</v>
      </c>
      <c r="U152" s="45">
        <f t="shared" si="159"/>
        <v>0</v>
      </c>
      <c r="V152" s="45">
        <f t="shared" si="159"/>
        <v>0</v>
      </c>
      <c r="W152" s="45">
        <f t="shared" si="159"/>
        <v>0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11.2</v>
      </c>
      <c r="AC152" s="45">
        <f t="shared" si="159"/>
        <v>1</v>
      </c>
      <c r="AD152" s="45">
        <f t="shared" si="159"/>
        <v>0</v>
      </c>
      <c r="AE152" s="45">
        <f t="shared" si="159"/>
        <v>0</v>
      </c>
      <c r="AF152" s="45">
        <f t="shared" si="159"/>
        <v>0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0</v>
      </c>
      <c r="AK152" s="45">
        <f t="shared" si="159"/>
        <v>0</v>
      </c>
      <c r="AL152" s="45">
        <f t="shared" si="159"/>
        <v>0</v>
      </c>
      <c r="AM152" s="45">
        <f t="shared" si="159"/>
        <v>7.8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4.4000000000000004</v>
      </c>
      <c r="BC152" s="45">
        <f t="shared" si="159"/>
        <v>0</v>
      </c>
      <c r="BD152" s="45">
        <f t="shared" si="159"/>
        <v>4.5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3.6663659373653755E-2</v>
      </c>
      <c r="BQ152" s="48">
        <f t="shared" ref="BQ152:CO152" si="160">IF(ISERROR(AC152/$J$152*100),"",(AC152/$J$152*100))</f>
        <v>3.2735410155047993E-3</v>
      </c>
      <c r="BR152" s="48">
        <f t="shared" si="160"/>
        <v>0</v>
      </c>
      <c r="BS152" s="48">
        <f t="shared" si="160"/>
        <v>0</v>
      </c>
      <c r="BT152" s="48">
        <f t="shared" si="160"/>
        <v>0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0</v>
      </c>
      <c r="BY152" s="48">
        <f t="shared" si="160"/>
        <v>0</v>
      </c>
      <c r="BZ152" s="48">
        <f t="shared" si="160"/>
        <v>0</v>
      </c>
      <c r="CA152" s="48">
        <f t="shared" si="160"/>
        <v>2.5533619920937438E-2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2.3534508810731741E-2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2.4069384010975643E-2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10387</v>
      </c>
      <c r="DI152" s="41"/>
      <c r="DJ152" s="41">
        <f>SUM(DJ4:DJ151)</f>
        <v>56389.47</v>
      </c>
      <c r="DK152" s="41">
        <f>SUM(DK4:DK151)</f>
        <v>39318.22</v>
      </c>
      <c r="DL152" s="41">
        <f t="shared" ref="DL152:DN152" si="175">SUM(DL4:DL151)</f>
        <v>22.4</v>
      </c>
      <c r="DM152" s="41">
        <f t="shared" si="175"/>
        <v>18.899999999999999</v>
      </c>
      <c r="DN152" s="41">
        <f t="shared" si="175"/>
        <v>56411.869999999995</v>
      </c>
      <c r="DO152" s="41">
        <f>IF(ISERROR(DL152/DN152*100),"",(DL152/DN152*100))</f>
        <v>3.9707955081084885E-2</v>
      </c>
      <c r="DP152" s="41">
        <f>IF(ISERROR(DM152/DK152*100),"",(DM152/DK152*100))</f>
        <v>4.8069317481818856E-2</v>
      </c>
      <c r="DQ152" s="42">
        <f>IF(ISERROR(DR152/DN152*100),"",(DR152/DN152*100))</f>
        <v>0.35399519640104116</v>
      </c>
      <c r="DR152" s="41">
        <f>SUM(DR4:DR151)</f>
        <v>199.69531000000001</v>
      </c>
      <c r="DS152" s="41">
        <f>IF(ISERROR(DQ152-DO152-DP152),"",(DQ152-DO152-DP152))</f>
        <v>0.26621792383813742</v>
      </c>
      <c r="DT152" s="41">
        <f t="shared" si="144"/>
        <v>0</v>
      </c>
      <c r="DU152" s="43">
        <f>IF(ISERROR(DV152/DN152*1000),"",(DV152/DN152*1000))</f>
        <v>0.13160567093414915</v>
      </c>
      <c r="DV152" s="41">
        <f>SUM(DV4:DV151)</f>
        <v>7.4241220000000006</v>
      </c>
      <c r="DW152" s="41">
        <f>SUM(DW4:DW151)</f>
        <v>0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0</v>
      </c>
      <c r="EA152" s="41">
        <f t="shared" si="176"/>
        <v>0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11.2</v>
      </c>
      <c r="EG152" s="41">
        <f t="shared" si="176"/>
        <v>1</v>
      </c>
      <c r="EH152" s="41">
        <f t="shared" si="176"/>
        <v>0</v>
      </c>
      <c r="EI152" s="41">
        <f t="shared" si="176"/>
        <v>0</v>
      </c>
      <c r="EJ152" s="41">
        <f t="shared" si="176"/>
        <v>0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0</v>
      </c>
      <c r="EO152" s="41">
        <f t="shared" si="176"/>
        <v>0</v>
      </c>
      <c r="EP152" s="41">
        <f t="shared" si="176"/>
        <v>0</v>
      </c>
      <c r="EQ152" s="41">
        <f t="shared" si="176"/>
        <v>7.8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2.4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4.4000000000000004</v>
      </c>
      <c r="FG152" s="41">
        <f t="shared" si="176"/>
        <v>10</v>
      </c>
      <c r="FH152" s="41">
        <f t="shared" si="176"/>
        <v>4.5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0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1.9853977540542442E-2</v>
      </c>
      <c r="FU152" s="46">
        <f t="shared" si="153"/>
        <v>2518.3870535714286</v>
      </c>
      <c r="FV152" s="46">
        <f t="shared" si="153"/>
        <v>0</v>
      </c>
      <c r="FW152" s="46">
        <f t="shared" si="153"/>
        <v>0</v>
      </c>
      <c r="FX152" s="46">
        <f t="shared" si="150"/>
        <v>0</v>
      </c>
      <c r="FY152" s="46">
        <f t="shared" si="150"/>
        <v>0</v>
      </c>
      <c r="FZ152" s="46" t="str">
        <f t="shared" si="150"/>
        <v/>
      </c>
      <c r="GA152" s="46">
        <f t="shared" si="150"/>
        <v>0</v>
      </c>
      <c r="GB152" s="46">
        <f t="shared" si="150"/>
        <v>0</v>
      </c>
      <c r="GC152" s="46" t="str">
        <f t="shared" si="150"/>
        <v/>
      </c>
      <c r="GD152" s="46" t="str">
        <f t="shared" si="150"/>
        <v/>
      </c>
      <c r="GE152" s="46" t="str">
        <f t="shared" si="150"/>
        <v/>
      </c>
      <c r="GF152" s="46" t="str">
        <f t="shared" si="150"/>
        <v/>
      </c>
      <c r="GG152" s="46" t="str">
        <f t="shared" si="150"/>
        <v/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>
        <f t="shared" si="154"/>
        <v>0</v>
      </c>
      <c r="GM152" s="46">
        <f t="shared" si="154"/>
        <v>0</v>
      </c>
      <c r="GN152" s="46" t="str">
        <f t="shared" si="154"/>
        <v/>
      </c>
      <c r="GO152" s="46" t="str">
        <f t="shared" si="154"/>
        <v/>
      </c>
      <c r="GP152" s="46" t="str">
        <f t="shared" si="154"/>
        <v/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 t="str">
        <f t="shared" si="154"/>
        <v/>
      </c>
      <c r="GU152" s="46" t="str">
        <f t="shared" si="156"/>
        <v/>
      </c>
      <c r="GV152" s="46" t="str">
        <f t="shared" si="156"/>
        <v/>
      </c>
      <c r="GW152" s="46">
        <f t="shared" si="156"/>
        <v>0</v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>
        <f t="shared" si="156"/>
        <v>0</v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0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6" t="s">
        <v>228</v>
      </c>
      <c r="B156" s="126"/>
      <c r="C156" s="126"/>
      <c r="D156" s="126"/>
      <c r="BN156" t="s">
        <v>63</v>
      </c>
      <c r="DW156" s="35" t="s">
        <v>12</v>
      </c>
      <c r="DX156" s="74">
        <f>+DW152</f>
        <v>0</v>
      </c>
      <c r="DY156" s="57" t="e">
        <f>+DX156/DW153</f>
        <v>#DIV/0!</v>
      </c>
    </row>
    <row r="157" spans="1:215" s="34" customFormat="1" ht="26.25" customHeight="1">
      <c r="A157" s="127" t="s">
        <v>65</v>
      </c>
      <c r="B157" s="111" t="s">
        <v>0</v>
      </c>
      <c r="C157" s="129" t="s">
        <v>1</v>
      </c>
      <c r="D157" s="131" t="s">
        <v>2</v>
      </c>
      <c r="E157" s="133" t="s">
        <v>3</v>
      </c>
      <c r="F157" s="120" t="s">
        <v>66</v>
      </c>
      <c r="G157" s="120" t="s">
        <v>67</v>
      </c>
      <c r="H157" s="122" t="s">
        <v>68</v>
      </c>
      <c r="I157" s="122" t="s">
        <v>69</v>
      </c>
      <c r="J157" s="122" t="s">
        <v>4</v>
      </c>
      <c r="K157" s="124" t="s">
        <v>70</v>
      </c>
      <c r="L157" s="136" t="s">
        <v>71</v>
      </c>
      <c r="M157" s="138" t="s">
        <v>5</v>
      </c>
      <c r="N157" s="140" t="s">
        <v>6</v>
      </c>
      <c r="O157" s="120" t="s">
        <v>7</v>
      </c>
      <c r="P157" s="136" t="s">
        <v>10</v>
      </c>
      <c r="Q157" s="142" t="s">
        <v>9</v>
      </c>
      <c r="R157" s="113" t="s">
        <v>8</v>
      </c>
      <c r="S157" s="115" t="s">
        <v>11</v>
      </c>
      <c r="T157" s="116"/>
      <c r="U157" s="116"/>
      <c r="V157" s="116"/>
      <c r="W157" s="116"/>
      <c r="X157" s="116"/>
      <c r="Y157" s="116"/>
      <c r="Z157" s="116"/>
      <c r="AA157" s="117"/>
      <c r="AB157" s="118" t="s">
        <v>72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73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35" t="s">
        <v>74</v>
      </c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 t="s">
        <v>75</v>
      </c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W157" s="35" t="s">
        <v>13</v>
      </c>
      <c r="DX157" s="74">
        <f>+DX152</f>
        <v>0</v>
      </c>
      <c r="DY157" s="57" t="e">
        <f>+DX157/DW153</f>
        <v>#DIV/0!</v>
      </c>
    </row>
    <row r="158" spans="1:215" s="34" customFormat="1" ht="36" customHeight="1">
      <c r="A158" s="128"/>
      <c r="B158" s="112"/>
      <c r="C158" s="130"/>
      <c r="D158" s="132"/>
      <c r="E158" s="134"/>
      <c r="F158" s="121"/>
      <c r="G158" s="121"/>
      <c r="H158" s="123"/>
      <c r="I158" s="123"/>
      <c r="J158" s="123"/>
      <c r="K158" s="125"/>
      <c r="L158" s="137"/>
      <c r="M158" s="139"/>
      <c r="N158" s="141"/>
      <c r="O158" s="121"/>
      <c r="P158" s="137"/>
      <c r="Q158" s="143"/>
      <c r="R158" s="114"/>
      <c r="S158" s="35" t="s">
        <v>12</v>
      </c>
      <c r="T158" s="35" t="s">
        <v>13</v>
      </c>
      <c r="U158" s="35" t="s">
        <v>76</v>
      </c>
      <c r="V158" s="35" t="s">
        <v>77</v>
      </c>
      <c r="W158" s="35" t="s">
        <v>78</v>
      </c>
      <c r="X158" s="35" t="s">
        <v>79</v>
      </c>
      <c r="Y158" s="35" t="s">
        <v>80</v>
      </c>
      <c r="Z158" s="35" t="s">
        <v>81</v>
      </c>
      <c r="AA158" s="35" t="s">
        <v>82</v>
      </c>
      <c r="AB158" s="36" t="s">
        <v>83</v>
      </c>
      <c r="AC158" s="25" t="s">
        <v>84</v>
      </c>
      <c r="AD158" s="25" t="s">
        <v>85</v>
      </c>
      <c r="AE158" s="25" t="s">
        <v>86</v>
      </c>
      <c r="AF158" s="36" t="s">
        <v>87</v>
      </c>
      <c r="AG158" s="25" t="s">
        <v>88</v>
      </c>
      <c r="AH158" s="25" t="s">
        <v>89</v>
      </c>
      <c r="AI158" s="36" t="s">
        <v>90</v>
      </c>
      <c r="AJ158" s="36" t="s">
        <v>91</v>
      </c>
      <c r="AK158" s="36" t="s">
        <v>92</v>
      </c>
      <c r="AL158" s="26" t="s">
        <v>93</v>
      </c>
      <c r="AM158" s="25" t="s">
        <v>94</v>
      </c>
      <c r="AN158" s="25" t="s">
        <v>95</v>
      </c>
      <c r="AO158" s="25" t="s">
        <v>96</v>
      </c>
      <c r="AP158" s="36" t="s">
        <v>97</v>
      </c>
      <c r="AQ158" s="37" t="s">
        <v>98</v>
      </c>
      <c r="AR158" s="36" t="s">
        <v>99</v>
      </c>
      <c r="AS158" s="36" t="s">
        <v>100</v>
      </c>
      <c r="AT158" s="36" t="s">
        <v>101</v>
      </c>
      <c r="AU158" s="36" t="s">
        <v>102</v>
      </c>
      <c r="AV158" s="25" t="s">
        <v>103</v>
      </c>
      <c r="AW158" s="25" t="s">
        <v>104</v>
      </c>
      <c r="AX158" s="25" t="s">
        <v>105</v>
      </c>
      <c r="AY158" s="25" t="s">
        <v>106</v>
      </c>
      <c r="AZ158" s="25" t="s">
        <v>107</v>
      </c>
      <c r="BA158" s="25" t="s">
        <v>108</v>
      </c>
      <c r="BB158" s="27" t="s">
        <v>84</v>
      </c>
      <c r="BC158" s="38" t="s">
        <v>85</v>
      </c>
      <c r="BD158" s="38" t="s">
        <v>86</v>
      </c>
      <c r="BE158" s="38" t="s">
        <v>109</v>
      </c>
      <c r="BF158" s="38" t="s">
        <v>95</v>
      </c>
      <c r="BG158" s="38" t="s">
        <v>87</v>
      </c>
      <c r="BH158" s="38" t="s">
        <v>89</v>
      </c>
      <c r="BI158" s="38" t="s">
        <v>110</v>
      </c>
      <c r="BJ158" s="38" t="s">
        <v>91</v>
      </c>
      <c r="BK158" s="38" t="s">
        <v>111</v>
      </c>
      <c r="BL158" s="38" t="s">
        <v>112</v>
      </c>
      <c r="BM158" s="38" t="s">
        <v>88</v>
      </c>
      <c r="BN158" s="38" t="s">
        <v>113</v>
      </c>
      <c r="BO158" s="38" t="s">
        <v>100</v>
      </c>
      <c r="BP158" s="36" t="s">
        <v>83</v>
      </c>
      <c r="BQ158" s="25" t="s">
        <v>84</v>
      </c>
      <c r="BR158" s="25" t="s">
        <v>85</v>
      </c>
      <c r="BS158" s="25" t="s">
        <v>86</v>
      </c>
      <c r="BT158" s="36" t="s">
        <v>87</v>
      </c>
      <c r="BU158" s="25" t="s">
        <v>88</v>
      </c>
      <c r="BV158" s="25" t="s">
        <v>89</v>
      </c>
      <c r="BW158" s="36" t="s">
        <v>90</v>
      </c>
      <c r="BX158" s="36" t="s">
        <v>91</v>
      </c>
      <c r="BY158" s="36" t="s">
        <v>92</v>
      </c>
      <c r="BZ158" s="26" t="s">
        <v>93</v>
      </c>
      <c r="CA158" s="25" t="s">
        <v>94</v>
      </c>
      <c r="CB158" s="25" t="s">
        <v>95</v>
      </c>
      <c r="CC158" s="25" t="s">
        <v>96</v>
      </c>
      <c r="CD158" s="36" t="s">
        <v>97</v>
      </c>
      <c r="CE158" s="37" t="s">
        <v>98</v>
      </c>
      <c r="CF158" s="36" t="s">
        <v>99</v>
      </c>
      <c r="CG158" s="36" t="s">
        <v>100</v>
      </c>
      <c r="CH158" s="36" t="s">
        <v>101</v>
      </c>
      <c r="CI158" s="36" t="s">
        <v>102</v>
      </c>
      <c r="CJ158" s="25" t="s">
        <v>103</v>
      </c>
      <c r="CK158" s="25" t="s">
        <v>104</v>
      </c>
      <c r="CL158" s="25" t="s">
        <v>105</v>
      </c>
      <c r="CM158" s="25" t="s">
        <v>106</v>
      </c>
      <c r="CN158" s="25" t="s">
        <v>107</v>
      </c>
      <c r="CO158" s="25" t="s">
        <v>108</v>
      </c>
      <c r="CP158" s="27" t="s">
        <v>84</v>
      </c>
      <c r="CQ158" s="38" t="s">
        <v>85</v>
      </c>
      <c r="CR158" s="38" t="s">
        <v>86</v>
      </c>
      <c r="CS158" s="38" t="s">
        <v>109</v>
      </c>
      <c r="CT158" s="38" t="s">
        <v>95</v>
      </c>
      <c r="CU158" s="38" t="s">
        <v>87</v>
      </c>
      <c r="CV158" s="38" t="s">
        <v>89</v>
      </c>
      <c r="CW158" s="38" t="s">
        <v>110</v>
      </c>
      <c r="CX158" s="38" t="s">
        <v>91</v>
      </c>
      <c r="CY158" s="38" t="s">
        <v>111</v>
      </c>
      <c r="CZ158" s="38" t="s">
        <v>112</v>
      </c>
      <c r="DA158" s="38" t="s">
        <v>88</v>
      </c>
      <c r="DB158" s="38" t="s">
        <v>113</v>
      </c>
      <c r="DC158" s="38" t="s">
        <v>100</v>
      </c>
      <c r="DW158" s="35" t="s">
        <v>46</v>
      </c>
      <c r="DX158" s="74">
        <f>+EA152</f>
        <v>0</v>
      </c>
      <c r="DY158" s="57" t="e">
        <f>+DX158/DW153</f>
        <v>#DIV/0!</v>
      </c>
      <c r="EH158" s="58"/>
    </row>
    <row r="159" spans="1:215" s="34" customFormat="1" ht="15.75" hidden="1" customHeight="1">
      <c r="A159" s="62">
        <v>30501005</v>
      </c>
      <c r="B159" s="111" t="s">
        <v>115</v>
      </c>
      <c r="C159" s="78" t="s">
        <v>116</v>
      </c>
      <c r="D159" s="79"/>
      <c r="E159" s="63">
        <v>5.03</v>
      </c>
      <c r="F159" s="23">
        <f t="shared" ref="F159:F222" si="177">E159*D159</f>
        <v>0</v>
      </c>
      <c r="G159" s="80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47</v>
      </c>
      <c r="DX159" s="74">
        <f>+DW153-DX156-DX157-DX158</f>
        <v>0</v>
      </c>
      <c r="DY159" s="57" t="e">
        <f>+DX159/DW153</f>
        <v>#DIV/0!</v>
      </c>
      <c r="DZ159" s="1"/>
      <c r="EA159" s="1"/>
      <c r="EB159" s="1"/>
      <c r="EC159" s="1"/>
      <c r="ED159" s="1"/>
      <c r="EE159" s="1"/>
      <c r="EF159" s="1"/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2"/>
      <c r="C160" s="78" t="s">
        <v>117</v>
      </c>
      <c r="D160" s="79"/>
      <c r="E160" s="63">
        <v>5.03</v>
      </c>
      <c r="F160" s="23">
        <f t="shared" si="177"/>
        <v>0</v>
      </c>
      <c r="G160" s="80"/>
      <c r="H160" s="23">
        <f t="shared" ref="H160:H223" si="188">SUM(AB160:BA160)</f>
        <v>0</v>
      </c>
      <c r="I160" s="23">
        <f t="shared" ref="I160:I223" si="189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0">J160*M160/100</f>
        <v>0</v>
      </c>
      <c r="O160" s="23">
        <f t="shared" ref="O160:O223" si="191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17</v>
      </c>
      <c r="DX160" s="74">
        <f>+DW153</f>
        <v>0</v>
      </c>
      <c r="DY160" s="57" t="e">
        <f>+DX160/DW153</f>
        <v>#DIV/0!</v>
      </c>
      <c r="DZ160" s="1"/>
      <c r="EA160" s="1"/>
      <c r="EB160" s="1"/>
      <c r="EC160" s="1"/>
      <c r="ED160" s="1"/>
      <c r="EE160" s="1"/>
      <c r="EF160" s="75" t="s">
        <v>229</v>
      </c>
      <c r="EG160" s="75" t="s">
        <v>230</v>
      </c>
      <c r="EH160" s="75" t="s">
        <v>231</v>
      </c>
      <c r="EI160" s="75" t="s">
        <v>232</v>
      </c>
      <c r="EJ160" s="75" t="s">
        <v>233</v>
      </c>
      <c r="EK160" s="75" t="s">
        <v>234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41" s="1" customFormat="1" ht="18.75" hidden="1" customHeight="1">
      <c r="A161" s="62">
        <v>30100012</v>
      </c>
      <c r="B161" s="101" t="s">
        <v>118</v>
      </c>
      <c r="C161" s="28" t="s">
        <v>119</v>
      </c>
      <c r="D161" s="5"/>
      <c r="E161" s="22">
        <v>5.03</v>
      </c>
      <c r="F161" s="23">
        <f t="shared" si="177"/>
        <v>0</v>
      </c>
      <c r="G161" s="23"/>
      <c r="H161" s="23">
        <f t="shared" si="188"/>
        <v>0</v>
      </c>
      <c r="I161" s="23">
        <f t="shared" si="189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0"/>
        <v>0</v>
      </c>
      <c r="O161" s="23">
        <f t="shared" si="191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EF161" s="60">
        <v>1</v>
      </c>
      <c r="EG161" s="60" t="s">
        <v>48</v>
      </c>
      <c r="EH161" s="75" t="s">
        <v>235</v>
      </c>
      <c r="EI161" s="23">
        <f>+DN152</f>
        <v>56411.869999999995</v>
      </c>
      <c r="EJ161" s="23">
        <f>+EG152</f>
        <v>1</v>
      </c>
      <c r="EK161" s="61">
        <f>+EJ161/EI161</f>
        <v>1.772676566119861E-5</v>
      </c>
    </row>
    <row r="162" spans="1:141" s="1" customFormat="1" ht="14.25" hidden="1" customHeight="1">
      <c r="A162" s="62">
        <v>30100014</v>
      </c>
      <c r="B162" s="102"/>
      <c r="C162" s="28" t="s">
        <v>121</v>
      </c>
      <c r="D162" s="5"/>
      <c r="E162" s="22">
        <v>5.03</v>
      </c>
      <c r="F162" s="23">
        <f t="shared" si="177"/>
        <v>0</v>
      </c>
      <c r="G162" s="23"/>
      <c r="H162" s="23">
        <f t="shared" si="188"/>
        <v>0</v>
      </c>
      <c r="I162" s="23">
        <f t="shared" si="189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0"/>
        <v>0</v>
      </c>
      <c r="O162" s="23">
        <f t="shared" si="191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F162" s="60">
        <v>2</v>
      </c>
      <c r="EG162" s="60" t="s">
        <v>49</v>
      </c>
      <c r="EH162" s="75" t="s">
        <v>236</v>
      </c>
      <c r="EI162" s="23">
        <f>+DN25+DN41+DN42+DN47+DN52+DN56+DN57+DN58</f>
        <v>0</v>
      </c>
      <c r="EJ162" s="23">
        <f>+EJ152</f>
        <v>0</v>
      </c>
      <c r="EK162" s="61" t="e">
        <f>+EJ162/EI162</f>
        <v>#DIV/0!</v>
      </c>
    </row>
    <row r="163" spans="1:141" s="1" customFormat="1" ht="14.25" hidden="1" customHeight="1">
      <c r="A163" s="62">
        <v>30100010</v>
      </c>
      <c r="B163" s="102"/>
      <c r="C163" s="28" t="s">
        <v>122</v>
      </c>
      <c r="D163" s="5"/>
      <c r="E163" s="22">
        <v>5.03</v>
      </c>
      <c r="F163" s="23">
        <f t="shared" si="177"/>
        <v>0</v>
      </c>
      <c r="G163" s="23"/>
      <c r="H163" s="23">
        <f t="shared" si="188"/>
        <v>0</v>
      </c>
      <c r="I163" s="23">
        <f t="shared" si="189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0"/>
        <v>0</v>
      </c>
      <c r="O163" s="23">
        <f t="shared" si="191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F163" s="60">
        <v>3</v>
      </c>
      <c r="EG163" s="60" t="s">
        <v>50</v>
      </c>
      <c r="EH163" s="75" t="s">
        <v>237</v>
      </c>
      <c r="EI163" s="23">
        <f>+DN26+DN27+DN46+DN47+DN48+DN49</f>
        <v>0</v>
      </c>
      <c r="EJ163" s="23">
        <f>+EN152+EO152</f>
        <v>0</v>
      </c>
      <c r="EK163" s="61" t="e">
        <f t="shared" ref="EK163:EK167" si="192">+EJ163/EI163</f>
        <v>#DIV/0!</v>
      </c>
    </row>
    <row r="164" spans="1:141" s="1" customFormat="1" ht="14.25" hidden="1" customHeight="1">
      <c r="A164" s="62">
        <v>30100013</v>
      </c>
      <c r="B164" s="102"/>
      <c r="C164" s="28" t="s">
        <v>123</v>
      </c>
      <c r="D164" s="5"/>
      <c r="E164" s="22">
        <v>5.03</v>
      </c>
      <c r="F164" s="23">
        <f t="shared" si="177"/>
        <v>0</v>
      </c>
      <c r="G164" s="23"/>
      <c r="H164" s="23">
        <f t="shared" si="188"/>
        <v>0</v>
      </c>
      <c r="I164" s="23">
        <f t="shared" si="189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0"/>
        <v>0</v>
      </c>
      <c r="O164" s="23">
        <f t="shared" si="191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  <c r="EF164" s="60">
        <v>4</v>
      </c>
      <c r="EG164" s="60" t="s">
        <v>51</v>
      </c>
      <c r="EH164" s="75" t="s">
        <v>238</v>
      </c>
      <c r="EI164" s="23">
        <f>+DN52+DN54+DN55+DN56+DN57+DN58</f>
        <v>1620.85</v>
      </c>
      <c r="EJ164" s="23">
        <f>+EQ152</f>
        <v>7.8</v>
      </c>
      <c r="EK164" s="61">
        <f t="shared" si="192"/>
        <v>4.8122898479193016E-3</v>
      </c>
    </row>
    <row r="165" spans="1:141" s="1" customFormat="1" ht="14.25" hidden="1" customHeight="1">
      <c r="A165" s="62">
        <v>30100011</v>
      </c>
      <c r="B165" s="103"/>
      <c r="C165" s="28" t="s">
        <v>124</v>
      </c>
      <c r="D165" s="5"/>
      <c r="E165" s="22">
        <v>5.03</v>
      </c>
      <c r="F165" s="23">
        <f t="shared" si="177"/>
        <v>0</v>
      </c>
      <c r="G165" s="23"/>
      <c r="H165" s="23">
        <f t="shared" si="188"/>
        <v>0</v>
      </c>
      <c r="I165" s="23">
        <f t="shared" si="189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0"/>
        <v>0</v>
      </c>
      <c r="O165" s="23">
        <f t="shared" si="191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  <c r="EF165" s="60">
        <v>5</v>
      </c>
      <c r="EG165" s="60" t="s">
        <v>52</v>
      </c>
      <c r="EH165" s="75" t="s">
        <v>235</v>
      </c>
      <c r="EI165" s="23">
        <f>+DN152</f>
        <v>56411.869999999995</v>
      </c>
      <c r="EJ165" s="23">
        <f>+EF152</f>
        <v>11.2</v>
      </c>
      <c r="EK165" s="61">
        <f t="shared" si="192"/>
        <v>1.9853977540542443E-4</v>
      </c>
    </row>
    <row r="166" spans="1:141" s="1" customFormat="1" ht="14.25" hidden="1" customHeight="1">
      <c r="A166" s="62">
        <v>30100016</v>
      </c>
      <c r="B166" s="101" t="s">
        <v>125</v>
      </c>
      <c r="C166" s="28" t="s">
        <v>126</v>
      </c>
      <c r="D166" s="5"/>
      <c r="E166" s="22">
        <v>5.03</v>
      </c>
      <c r="F166" s="23">
        <f t="shared" si="177"/>
        <v>0</v>
      </c>
      <c r="G166" s="23"/>
      <c r="H166" s="23">
        <f t="shared" si="188"/>
        <v>0</v>
      </c>
      <c r="I166" s="23">
        <f t="shared" si="189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0"/>
        <v>0</v>
      </c>
      <c r="O166" s="23">
        <f t="shared" si="191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  <c r="EF166" s="60">
        <v>6</v>
      </c>
      <c r="EG166" s="60" t="s">
        <v>239</v>
      </c>
      <c r="EH166" s="75" t="s">
        <v>235</v>
      </c>
      <c r="EI166" s="76">
        <f>+DN152</f>
        <v>56411.869999999995</v>
      </c>
      <c r="EJ166" s="76">
        <f>+DL152-EJ161-EJ162-EJ163-EJ164-EJ165</f>
        <v>2.3999999999999986</v>
      </c>
      <c r="EK166" s="61">
        <f>+EJ166/EI166</f>
        <v>4.2544237586876643E-5</v>
      </c>
    </row>
    <row r="167" spans="1:141" s="1" customFormat="1" ht="14.25" hidden="1" customHeight="1">
      <c r="A167" s="62">
        <v>30100017</v>
      </c>
      <c r="B167" s="102"/>
      <c r="C167" s="28" t="s">
        <v>127</v>
      </c>
      <c r="D167" s="5"/>
      <c r="E167" s="22">
        <v>5.03</v>
      </c>
      <c r="F167" s="23">
        <f t="shared" si="177"/>
        <v>0</v>
      </c>
      <c r="G167" s="23"/>
      <c r="H167" s="23">
        <f t="shared" si="188"/>
        <v>0</v>
      </c>
      <c r="I167" s="23">
        <f t="shared" si="189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0"/>
        <v>0</v>
      </c>
      <c r="O167" s="23">
        <f t="shared" si="191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  <c r="EF167" s="60">
        <v>7</v>
      </c>
      <c r="EG167" s="144" t="s">
        <v>240</v>
      </c>
      <c r="EH167" s="145"/>
      <c r="EI167" s="76">
        <f>+DN152</f>
        <v>56411.869999999995</v>
      </c>
      <c r="EJ167" s="76">
        <f>+DL152</f>
        <v>22.4</v>
      </c>
      <c r="EK167" s="61">
        <f t="shared" si="192"/>
        <v>3.9707955081084886E-4</v>
      </c>
    </row>
    <row r="168" spans="1:141" s="1" customFormat="1" ht="14.25" hidden="1" customHeight="1">
      <c r="A168" s="62">
        <v>30100015</v>
      </c>
      <c r="B168" s="103"/>
      <c r="C168" s="28" t="s">
        <v>128</v>
      </c>
      <c r="D168" s="5"/>
      <c r="E168" s="22">
        <v>5.03</v>
      </c>
      <c r="F168" s="23">
        <f t="shared" si="177"/>
        <v>0</v>
      </c>
      <c r="G168" s="23"/>
      <c r="H168" s="23">
        <f t="shared" si="188"/>
        <v>0</v>
      </c>
      <c r="I168" s="23">
        <f t="shared" si="189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0"/>
        <v>0</v>
      </c>
      <c r="O168" s="23">
        <f t="shared" si="191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41" s="1" customFormat="1" ht="14.25" hidden="1" customHeight="1">
      <c r="A169" s="62">
        <v>30100031</v>
      </c>
      <c r="B169" s="107" t="s">
        <v>129</v>
      </c>
      <c r="C169" s="28" t="s">
        <v>124</v>
      </c>
      <c r="D169" s="5"/>
      <c r="E169" s="22">
        <v>5.03</v>
      </c>
      <c r="F169" s="23">
        <f t="shared" si="177"/>
        <v>0</v>
      </c>
      <c r="G169" s="23"/>
      <c r="H169" s="23">
        <f t="shared" si="188"/>
        <v>0</v>
      </c>
      <c r="I169" s="23">
        <f t="shared" si="189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0"/>
        <v>0</v>
      </c>
      <c r="O169" s="23">
        <f t="shared" si="191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41" s="1" customFormat="1" ht="14.25" hidden="1" customHeight="1">
      <c r="A170" s="62">
        <v>30100033</v>
      </c>
      <c r="B170" s="107"/>
      <c r="C170" s="28" t="s">
        <v>130</v>
      </c>
      <c r="D170" s="5"/>
      <c r="E170" s="22">
        <v>5.03</v>
      </c>
      <c r="F170" s="23">
        <f t="shared" si="177"/>
        <v>0</v>
      </c>
      <c r="G170" s="23"/>
      <c r="H170" s="23">
        <f t="shared" si="188"/>
        <v>0</v>
      </c>
      <c r="I170" s="23">
        <f t="shared" si="189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0"/>
        <v>0</v>
      </c>
      <c r="O170" s="23">
        <f t="shared" si="191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41" s="1" customFormat="1" ht="14.25" hidden="1" customHeight="1">
      <c r="A171" s="62">
        <v>30100062</v>
      </c>
      <c r="B171" s="107"/>
      <c r="C171" s="28" t="s">
        <v>131</v>
      </c>
      <c r="D171" s="5"/>
      <c r="E171" s="22">
        <v>5.03</v>
      </c>
      <c r="F171" s="23">
        <f t="shared" si="177"/>
        <v>0</v>
      </c>
      <c r="G171" s="23"/>
      <c r="H171" s="23">
        <f t="shared" si="188"/>
        <v>0</v>
      </c>
      <c r="I171" s="23">
        <f t="shared" si="189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0"/>
        <v>0</v>
      </c>
      <c r="O171" s="23">
        <f t="shared" si="191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41" s="1" customFormat="1" ht="14.25" hidden="1" customHeight="1">
      <c r="A172" s="62">
        <v>30100032</v>
      </c>
      <c r="B172" s="107"/>
      <c r="C172" s="28" t="s">
        <v>132</v>
      </c>
      <c r="D172" s="5"/>
      <c r="E172" s="22">
        <v>5.03</v>
      </c>
      <c r="F172" s="23">
        <f t="shared" si="177"/>
        <v>0</v>
      </c>
      <c r="G172" s="23"/>
      <c r="H172" s="23">
        <f t="shared" si="188"/>
        <v>0</v>
      </c>
      <c r="I172" s="23">
        <f t="shared" si="189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0"/>
        <v>0</v>
      </c>
      <c r="O172" s="23">
        <f t="shared" si="191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41" s="1" customFormat="1" ht="14.25" hidden="1" customHeight="1">
      <c r="A173" s="62">
        <v>30100035</v>
      </c>
      <c r="B173" s="101" t="s">
        <v>133</v>
      </c>
      <c r="C173" s="28" t="s">
        <v>132</v>
      </c>
      <c r="D173" s="5"/>
      <c r="E173" s="22">
        <v>5.03</v>
      </c>
      <c r="F173" s="23">
        <f t="shared" si="177"/>
        <v>0</v>
      </c>
      <c r="G173" s="23"/>
      <c r="H173" s="23">
        <f t="shared" si="188"/>
        <v>0</v>
      </c>
      <c r="I173" s="23">
        <f t="shared" si="189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0"/>
        <v>0</v>
      </c>
      <c r="O173" s="23">
        <f t="shared" si="191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41" s="1" customFormat="1" ht="14.25" hidden="1" customHeight="1">
      <c r="A174" s="62">
        <v>30100036</v>
      </c>
      <c r="B174" s="102"/>
      <c r="C174" s="28" t="s">
        <v>134</v>
      </c>
      <c r="D174" s="5"/>
      <c r="E174" s="22">
        <v>5.03</v>
      </c>
      <c r="F174" s="23">
        <f t="shared" si="177"/>
        <v>0</v>
      </c>
      <c r="G174" s="23"/>
      <c r="H174" s="23">
        <f t="shared" si="188"/>
        <v>0</v>
      </c>
      <c r="I174" s="23">
        <f t="shared" si="189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0"/>
        <v>0</v>
      </c>
      <c r="O174" s="23">
        <f t="shared" si="191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41" s="1" customFormat="1" ht="14.25" hidden="1" customHeight="1">
      <c r="A175" s="62">
        <v>30100034</v>
      </c>
      <c r="B175" s="103"/>
      <c r="C175" s="28" t="s">
        <v>122</v>
      </c>
      <c r="D175" s="5"/>
      <c r="E175" s="22">
        <v>5.03</v>
      </c>
      <c r="F175" s="23">
        <f t="shared" si="177"/>
        <v>0</v>
      </c>
      <c r="G175" s="23"/>
      <c r="H175" s="23">
        <f t="shared" si="188"/>
        <v>0</v>
      </c>
      <c r="I175" s="23">
        <f t="shared" si="189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0"/>
        <v>0</v>
      </c>
      <c r="O175" s="23">
        <f t="shared" si="191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41" s="1" customFormat="1" ht="14.25" hidden="1" customHeight="1">
      <c r="A176" s="62">
        <v>30100019</v>
      </c>
      <c r="B176" s="101" t="s">
        <v>135</v>
      </c>
      <c r="C176" s="28" t="s">
        <v>136</v>
      </c>
      <c r="D176" s="5"/>
      <c r="E176" s="22">
        <v>5.03</v>
      </c>
      <c r="F176" s="23">
        <f t="shared" si="177"/>
        <v>0</v>
      </c>
      <c r="G176" s="23"/>
      <c r="H176" s="23">
        <f t="shared" si="188"/>
        <v>0</v>
      </c>
      <c r="I176" s="23">
        <f t="shared" si="189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0"/>
        <v>0</v>
      </c>
      <c r="O176" s="23">
        <f t="shared" si="191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02"/>
      <c r="C177" s="28" t="s">
        <v>137</v>
      </c>
      <c r="D177" s="5"/>
      <c r="E177" s="22">
        <v>5.03</v>
      </c>
      <c r="F177" s="23">
        <f t="shared" si="177"/>
        <v>0</v>
      </c>
      <c r="G177" s="23"/>
      <c r="H177" s="23">
        <f t="shared" si="188"/>
        <v>0</v>
      </c>
      <c r="I177" s="23">
        <f t="shared" si="189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0"/>
        <v>0</v>
      </c>
      <c r="O177" s="23">
        <f t="shared" si="191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02"/>
      <c r="C178" s="28" t="s">
        <v>138</v>
      </c>
      <c r="D178" s="5"/>
      <c r="E178" s="22">
        <v>5.03</v>
      </c>
      <c r="F178" s="23">
        <f t="shared" si="177"/>
        <v>0</v>
      </c>
      <c r="G178" s="23"/>
      <c r="H178" s="23">
        <f t="shared" si="188"/>
        <v>0</v>
      </c>
      <c r="I178" s="23">
        <f t="shared" si="189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0"/>
        <v>0</v>
      </c>
      <c r="O178" s="23">
        <f t="shared" si="191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03"/>
      <c r="C179" s="28" t="s">
        <v>117</v>
      </c>
      <c r="D179" s="5"/>
      <c r="E179" s="22">
        <v>5.03</v>
      </c>
      <c r="F179" s="23">
        <f t="shared" si="177"/>
        <v>0</v>
      </c>
      <c r="G179" s="23"/>
      <c r="H179" s="23">
        <f t="shared" si="188"/>
        <v>0</v>
      </c>
      <c r="I179" s="23">
        <f t="shared" si="189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0"/>
        <v>0</v>
      </c>
      <c r="O179" s="23">
        <f t="shared" si="191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2">
        <v>30100030</v>
      </c>
      <c r="B180" s="83" t="s">
        <v>139</v>
      </c>
      <c r="C180" s="28" t="s">
        <v>140</v>
      </c>
      <c r="D180" s="5"/>
      <c r="E180" s="22">
        <v>5.03</v>
      </c>
      <c r="F180" s="23">
        <f t="shared" si="177"/>
        <v>0</v>
      </c>
      <c r="G180" s="23"/>
      <c r="H180" s="23">
        <f t="shared" si="188"/>
        <v>0</v>
      </c>
      <c r="I180" s="23">
        <f t="shared" si="189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0"/>
        <v>0</v>
      </c>
      <c r="O180" s="23">
        <f t="shared" si="191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07" t="s">
        <v>141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8"/>
        <v>0</v>
      </c>
      <c r="I181" s="23">
        <f t="shared" si="189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0"/>
        <v>0</v>
      </c>
      <c r="O181" s="23">
        <f t="shared" si="191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07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8"/>
        <v>0</v>
      </c>
      <c r="I182" s="23">
        <f t="shared" si="189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0"/>
        <v>0</v>
      </c>
      <c r="O182" s="23">
        <f t="shared" si="191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08" t="s">
        <v>142</v>
      </c>
      <c r="C183" s="28" t="s">
        <v>143</v>
      </c>
      <c r="D183" s="5"/>
      <c r="E183" s="22">
        <v>5.03</v>
      </c>
      <c r="F183" s="23">
        <f t="shared" si="177"/>
        <v>0</v>
      </c>
      <c r="G183" s="23"/>
      <c r="H183" s="23">
        <f t="shared" si="188"/>
        <v>0</v>
      </c>
      <c r="I183" s="23">
        <f t="shared" si="189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0"/>
        <v>0</v>
      </c>
      <c r="O183" s="23">
        <f t="shared" si="191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09"/>
      <c r="C184" s="28" t="s">
        <v>122</v>
      </c>
      <c r="D184" s="5"/>
      <c r="E184" s="22">
        <v>5.03</v>
      </c>
      <c r="F184" s="23">
        <f t="shared" si="177"/>
        <v>0</v>
      </c>
      <c r="G184" s="23"/>
      <c r="H184" s="23">
        <f t="shared" si="188"/>
        <v>0</v>
      </c>
      <c r="I184" s="23">
        <f t="shared" si="189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0"/>
        <v>0</v>
      </c>
      <c r="O184" s="23">
        <f t="shared" si="191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09"/>
      <c r="C185" s="28" t="s">
        <v>134</v>
      </c>
      <c r="D185" s="5"/>
      <c r="E185" s="22">
        <v>5.03</v>
      </c>
      <c r="F185" s="23">
        <f t="shared" si="177"/>
        <v>0</v>
      </c>
      <c r="G185" s="23"/>
      <c r="H185" s="23">
        <f t="shared" si="188"/>
        <v>0</v>
      </c>
      <c r="I185" s="23">
        <f t="shared" si="189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0"/>
        <v>0</v>
      </c>
      <c r="O185" s="23">
        <f t="shared" si="191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10"/>
      <c r="C186" s="28" t="s">
        <v>132</v>
      </c>
      <c r="D186" s="5"/>
      <c r="E186" s="22">
        <v>5.03</v>
      </c>
      <c r="F186" s="23">
        <f t="shared" si="177"/>
        <v>0</v>
      </c>
      <c r="G186" s="23"/>
      <c r="H186" s="23">
        <f t="shared" si="188"/>
        <v>0</v>
      </c>
      <c r="I186" s="23">
        <f t="shared" si="189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0"/>
        <v>0</v>
      </c>
      <c r="O186" s="23">
        <f t="shared" si="191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101" t="s">
        <v>144</v>
      </c>
      <c r="C187" s="28" t="s">
        <v>123</v>
      </c>
      <c r="D187" s="5"/>
      <c r="E187" s="22">
        <v>5.03</v>
      </c>
      <c r="F187" s="23">
        <f t="shared" si="177"/>
        <v>0</v>
      </c>
      <c r="G187" s="23"/>
      <c r="H187" s="23">
        <f t="shared" si="188"/>
        <v>0</v>
      </c>
      <c r="I187" s="23">
        <f t="shared" si="189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0"/>
        <v>0</v>
      </c>
      <c r="O187" s="23">
        <f t="shared" si="191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customHeight="1">
      <c r="A188" s="62">
        <v>30100045</v>
      </c>
      <c r="B188" s="102"/>
      <c r="C188" s="28" t="s">
        <v>119</v>
      </c>
      <c r="D188" s="5">
        <v>181</v>
      </c>
      <c r="E188" s="22">
        <v>5.03</v>
      </c>
      <c r="F188" s="23">
        <f t="shared" si="177"/>
        <v>910.43000000000006</v>
      </c>
      <c r="G188" s="23">
        <f>+'[2]28'!$L$263</f>
        <v>1200.98</v>
      </c>
      <c r="H188" s="23">
        <f t="shared" si="188"/>
        <v>0</v>
      </c>
      <c r="I188" s="23">
        <f t="shared" si="189"/>
        <v>0</v>
      </c>
      <c r="J188" s="23">
        <f t="shared" si="180"/>
        <v>910.43000000000006</v>
      </c>
      <c r="K188" s="23">
        <f t="shared" si="181"/>
        <v>0</v>
      </c>
      <c r="L188" s="23">
        <f t="shared" si="182"/>
        <v>0</v>
      </c>
      <c r="M188" s="10">
        <v>0.2</v>
      </c>
      <c r="N188" s="23">
        <f t="shared" si="190"/>
        <v>1.8208600000000001</v>
      </c>
      <c r="O188" s="23">
        <f t="shared" si="191"/>
        <v>0.2</v>
      </c>
      <c r="P188" s="23">
        <f t="shared" si="183"/>
        <v>0</v>
      </c>
      <c r="Q188" s="7">
        <v>0.1</v>
      </c>
      <c r="R188" s="6">
        <f t="shared" si="184"/>
        <v>9.1043000000000013E-2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>
        <f t="shared" si="194"/>
        <v>0</v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>
        <f t="shared" si="194"/>
        <v>0</v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>
        <f t="shared" si="194"/>
        <v>0</v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2">
        <v>30100044</v>
      </c>
      <c r="B189" s="102"/>
      <c r="C189" s="28" t="s">
        <v>134</v>
      </c>
      <c r="D189" s="5"/>
      <c r="E189" s="22">
        <v>5.03</v>
      </c>
      <c r="F189" s="23">
        <f t="shared" si="177"/>
        <v>0</v>
      </c>
      <c r="G189" s="23"/>
      <c r="H189" s="23">
        <f t="shared" si="188"/>
        <v>0</v>
      </c>
      <c r="I189" s="23">
        <f t="shared" si="189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0"/>
        <v>0</v>
      </c>
      <c r="O189" s="23">
        <f t="shared" si="191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03"/>
      <c r="C190" s="28" t="s">
        <v>145</v>
      </c>
      <c r="D190" s="5"/>
      <c r="E190" s="22">
        <v>5.03</v>
      </c>
      <c r="F190" s="23">
        <f t="shared" si="177"/>
        <v>0</v>
      </c>
      <c r="G190" s="23"/>
      <c r="H190" s="23">
        <f t="shared" si="188"/>
        <v>0</v>
      </c>
      <c r="I190" s="23">
        <f t="shared" si="189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0"/>
        <v>0</v>
      </c>
      <c r="O190" s="23">
        <f t="shared" si="191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101" t="s">
        <v>146</v>
      </c>
      <c r="C191" s="28" t="s">
        <v>147</v>
      </c>
      <c r="D191" s="5"/>
      <c r="E191" s="22">
        <v>5.03</v>
      </c>
      <c r="F191" s="23">
        <f t="shared" si="177"/>
        <v>0</v>
      </c>
      <c r="G191" s="23"/>
      <c r="H191" s="23">
        <f t="shared" si="188"/>
        <v>0</v>
      </c>
      <c r="I191" s="23">
        <f t="shared" si="189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0"/>
        <v>0</v>
      </c>
      <c r="O191" s="23">
        <f t="shared" si="191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02"/>
      <c r="C192" s="28" t="s">
        <v>128</v>
      </c>
      <c r="D192" s="5"/>
      <c r="E192" s="22">
        <v>5.03</v>
      </c>
      <c r="F192" s="23">
        <f t="shared" si="177"/>
        <v>0</v>
      </c>
      <c r="G192" s="23"/>
      <c r="H192" s="23">
        <f t="shared" si="188"/>
        <v>0</v>
      </c>
      <c r="I192" s="23">
        <f t="shared" si="189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0"/>
        <v>0</v>
      </c>
      <c r="O192" s="23">
        <f t="shared" si="191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02"/>
      <c r="C193" s="28" t="s">
        <v>148</v>
      </c>
      <c r="D193" s="5"/>
      <c r="E193" s="22">
        <v>5.03</v>
      </c>
      <c r="F193" s="23">
        <f t="shared" si="177"/>
        <v>0</v>
      </c>
      <c r="G193" s="23"/>
      <c r="H193" s="23">
        <f t="shared" si="188"/>
        <v>0</v>
      </c>
      <c r="I193" s="23">
        <f t="shared" si="189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0"/>
        <v>0</v>
      </c>
      <c r="O193" s="23">
        <f t="shared" si="191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02"/>
      <c r="C194" s="28" t="s">
        <v>149</v>
      </c>
      <c r="D194" s="5"/>
      <c r="E194" s="22">
        <v>5.03</v>
      </c>
      <c r="F194" s="23">
        <f t="shared" si="177"/>
        <v>0</v>
      </c>
      <c r="G194" s="23"/>
      <c r="H194" s="23">
        <f t="shared" si="188"/>
        <v>0</v>
      </c>
      <c r="I194" s="23">
        <f t="shared" si="189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0"/>
        <v>0</v>
      </c>
      <c r="O194" s="23">
        <f t="shared" si="191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03"/>
      <c r="C195" s="28" t="s">
        <v>150</v>
      </c>
      <c r="D195" s="5"/>
      <c r="E195" s="22">
        <v>5.03</v>
      </c>
      <c r="F195" s="23">
        <f t="shared" si="177"/>
        <v>0</v>
      </c>
      <c r="G195" s="23"/>
      <c r="H195" s="23">
        <f t="shared" si="188"/>
        <v>0</v>
      </c>
      <c r="I195" s="23">
        <f t="shared" si="189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0"/>
        <v>0</v>
      </c>
      <c r="O195" s="23">
        <f t="shared" si="191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101" t="s">
        <v>151</v>
      </c>
      <c r="C196" s="28" t="s">
        <v>130</v>
      </c>
      <c r="D196" s="5"/>
      <c r="E196" s="22">
        <v>5.03</v>
      </c>
      <c r="F196" s="23">
        <f t="shared" si="177"/>
        <v>0</v>
      </c>
      <c r="G196" s="23"/>
      <c r="H196" s="23">
        <f t="shared" si="188"/>
        <v>0</v>
      </c>
      <c r="I196" s="23">
        <f t="shared" si="189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0"/>
        <v>0</v>
      </c>
      <c r="O196" s="23">
        <f t="shared" si="191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03"/>
      <c r="C197" s="28" t="s">
        <v>152</v>
      </c>
      <c r="D197" s="5"/>
      <c r="E197" s="22">
        <v>5.03</v>
      </c>
      <c r="F197" s="23">
        <f t="shared" si="177"/>
        <v>0</v>
      </c>
      <c r="G197" s="23"/>
      <c r="H197" s="23">
        <f t="shared" si="188"/>
        <v>0</v>
      </c>
      <c r="I197" s="23">
        <f t="shared" si="189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0"/>
        <v>0</v>
      </c>
      <c r="O197" s="23">
        <f t="shared" si="191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2">
        <v>30100064</v>
      </c>
      <c r="B198" s="81" t="s">
        <v>153</v>
      </c>
      <c r="C198" s="28" t="s">
        <v>154</v>
      </c>
      <c r="D198" s="5"/>
      <c r="E198" s="22">
        <v>5.03</v>
      </c>
      <c r="F198" s="23">
        <f t="shared" si="177"/>
        <v>0</v>
      </c>
      <c r="G198" s="23"/>
      <c r="H198" s="23">
        <f t="shared" si="188"/>
        <v>0</v>
      </c>
      <c r="I198" s="23">
        <f t="shared" si="189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0"/>
        <v>0</v>
      </c>
      <c r="O198" s="23">
        <f t="shared" si="191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hidden="1" customHeight="1">
      <c r="A199" s="62">
        <v>30100049</v>
      </c>
      <c r="B199" s="101" t="s">
        <v>155</v>
      </c>
      <c r="C199" s="28" t="s">
        <v>156</v>
      </c>
      <c r="D199" s="5"/>
      <c r="E199" s="22">
        <v>5.03</v>
      </c>
      <c r="F199" s="23">
        <f t="shared" si="177"/>
        <v>0</v>
      </c>
      <c r="G199" s="23"/>
      <c r="H199" s="23">
        <f t="shared" si="188"/>
        <v>0</v>
      </c>
      <c r="I199" s="23">
        <f t="shared" si="189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0"/>
        <v>0</v>
      </c>
      <c r="O199" s="23">
        <f t="shared" si="191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02"/>
      <c r="C200" s="28" t="s">
        <v>132</v>
      </c>
      <c r="D200" s="5"/>
      <c r="E200" s="22">
        <v>5.03</v>
      </c>
      <c r="F200" s="23">
        <f t="shared" si="177"/>
        <v>0</v>
      </c>
      <c r="G200" s="23"/>
      <c r="H200" s="23">
        <f t="shared" si="188"/>
        <v>0</v>
      </c>
      <c r="I200" s="23">
        <f t="shared" si="189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0"/>
        <v>0</v>
      </c>
      <c r="O200" s="23">
        <f t="shared" si="191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101" t="s">
        <v>157</v>
      </c>
      <c r="C201" s="28" t="s">
        <v>132</v>
      </c>
      <c r="D201" s="5"/>
      <c r="E201" s="22">
        <v>5.04</v>
      </c>
      <c r="F201" s="23">
        <f t="shared" si="177"/>
        <v>0</v>
      </c>
      <c r="G201" s="23"/>
      <c r="H201" s="23">
        <f t="shared" si="188"/>
        <v>0</v>
      </c>
      <c r="I201" s="23">
        <f t="shared" si="189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0"/>
        <v>0</v>
      </c>
      <c r="O201" s="23">
        <f t="shared" si="191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03"/>
      <c r="C202" s="28" t="s">
        <v>130</v>
      </c>
      <c r="D202" s="5"/>
      <c r="E202" s="22">
        <v>5.04</v>
      </c>
      <c r="F202" s="23">
        <f t="shared" si="177"/>
        <v>0</v>
      </c>
      <c r="G202" s="23"/>
      <c r="H202" s="23">
        <f t="shared" si="188"/>
        <v>0</v>
      </c>
      <c r="I202" s="23">
        <f t="shared" si="189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0"/>
        <v>0</v>
      </c>
      <c r="O202" s="23">
        <f t="shared" si="191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02" t="s">
        <v>158</v>
      </c>
      <c r="C203" s="28" t="s">
        <v>145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8"/>
        <v>0</v>
      </c>
      <c r="I203" s="23">
        <f t="shared" si="189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0"/>
        <v>0</v>
      </c>
      <c r="O203" s="23">
        <f t="shared" si="191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03"/>
      <c r="C204" s="28" t="s">
        <v>159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8"/>
        <v>0</v>
      </c>
      <c r="I204" s="23">
        <f t="shared" si="189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0"/>
        <v>0</v>
      </c>
      <c r="O204" s="23">
        <f t="shared" si="191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02" t="s">
        <v>160</v>
      </c>
      <c r="C205" s="28" t="s">
        <v>121</v>
      </c>
      <c r="D205" s="5"/>
      <c r="E205" s="22">
        <v>5.05</v>
      </c>
      <c r="F205" s="23">
        <f t="shared" si="177"/>
        <v>0</v>
      </c>
      <c r="G205" s="23"/>
      <c r="H205" s="23">
        <f t="shared" si="188"/>
        <v>0</v>
      </c>
      <c r="I205" s="23">
        <f t="shared" si="189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0"/>
        <v>0</v>
      </c>
      <c r="O205" s="23">
        <f t="shared" si="191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03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8"/>
        <v>0</v>
      </c>
      <c r="I206" s="23">
        <f t="shared" si="189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0"/>
        <v>0</v>
      </c>
      <c r="O206" s="23">
        <f t="shared" si="191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2">
        <v>30200006</v>
      </c>
      <c r="B207" s="101" t="s">
        <v>161</v>
      </c>
      <c r="C207" s="28" t="s">
        <v>162</v>
      </c>
      <c r="D207" s="5"/>
      <c r="E207" s="22">
        <v>5.05</v>
      </c>
      <c r="F207" s="23">
        <f t="shared" si="177"/>
        <v>0</v>
      </c>
      <c r="G207" s="23"/>
      <c r="H207" s="23">
        <f t="shared" si="188"/>
        <v>0</v>
      </c>
      <c r="I207" s="23">
        <f t="shared" si="189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0"/>
        <v>0</v>
      </c>
      <c r="O207" s="23">
        <f t="shared" si="191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03"/>
      <c r="C208" s="28" t="s">
        <v>156</v>
      </c>
      <c r="D208" s="5"/>
      <c r="E208" s="22">
        <v>5.05</v>
      </c>
      <c r="F208" s="23">
        <f t="shared" si="177"/>
        <v>0</v>
      </c>
      <c r="G208" s="23"/>
      <c r="H208" s="23">
        <f t="shared" si="188"/>
        <v>0</v>
      </c>
      <c r="I208" s="23">
        <f t="shared" si="189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0"/>
        <v>0</v>
      </c>
      <c r="O208" s="23">
        <f t="shared" si="191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101" t="s">
        <v>163</v>
      </c>
      <c r="C209" s="28" t="s">
        <v>164</v>
      </c>
      <c r="D209" s="5"/>
      <c r="E209" s="22">
        <v>5.05</v>
      </c>
      <c r="F209" s="23">
        <f t="shared" si="177"/>
        <v>0</v>
      </c>
      <c r="G209" s="23"/>
      <c r="H209" s="23">
        <f t="shared" si="188"/>
        <v>0</v>
      </c>
      <c r="I209" s="23">
        <f t="shared" si="189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0"/>
        <v>0</v>
      </c>
      <c r="O209" s="23">
        <f t="shared" si="191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03"/>
      <c r="C210" s="28" t="s">
        <v>165</v>
      </c>
      <c r="D210" s="5"/>
      <c r="E210" s="22">
        <v>5.05</v>
      </c>
      <c r="F210" s="23">
        <f t="shared" si="177"/>
        <v>0</v>
      </c>
      <c r="G210" s="23"/>
      <c r="H210" s="23">
        <f t="shared" si="188"/>
        <v>0</v>
      </c>
      <c r="I210" s="23">
        <f t="shared" si="189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0"/>
        <v>0</v>
      </c>
      <c r="O210" s="23">
        <f t="shared" si="191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2">
        <v>30200001</v>
      </c>
      <c r="B211" s="83" t="s">
        <v>166</v>
      </c>
      <c r="C211" s="28" t="s">
        <v>162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8"/>
        <v>0</v>
      </c>
      <c r="I211" s="23">
        <f t="shared" si="189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0"/>
        <v>0</v>
      </c>
      <c r="O211" s="23">
        <f t="shared" si="191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101" t="s">
        <v>167</v>
      </c>
      <c r="C212" s="28" t="s">
        <v>156</v>
      </c>
      <c r="D212" s="5"/>
      <c r="E212" s="22">
        <v>5.09</v>
      </c>
      <c r="F212" s="23">
        <f t="shared" si="177"/>
        <v>0</v>
      </c>
      <c r="G212" s="23"/>
      <c r="H212" s="23">
        <f t="shared" si="188"/>
        <v>0</v>
      </c>
      <c r="I212" s="23">
        <f t="shared" si="189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0"/>
        <v>0</v>
      </c>
      <c r="O212" s="23">
        <f t="shared" si="191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2">
        <v>30200002</v>
      </c>
      <c r="B213" s="103"/>
      <c r="C213" s="28" t="s">
        <v>162</v>
      </c>
      <c r="D213" s="5"/>
      <c r="E213" s="22">
        <v>5.09</v>
      </c>
      <c r="F213" s="23">
        <f t="shared" si="177"/>
        <v>0</v>
      </c>
      <c r="G213" s="23"/>
      <c r="H213" s="23">
        <f t="shared" si="188"/>
        <v>0</v>
      </c>
      <c r="I213" s="23">
        <f t="shared" si="189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0"/>
        <v>0</v>
      </c>
      <c r="O213" s="23">
        <f t="shared" si="191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101" t="s">
        <v>168</v>
      </c>
      <c r="C214" s="28" t="s">
        <v>156</v>
      </c>
      <c r="D214" s="5"/>
      <c r="E214" s="22">
        <v>5</v>
      </c>
      <c r="F214" s="23">
        <f t="shared" si="177"/>
        <v>0</v>
      </c>
      <c r="G214" s="23"/>
      <c r="H214" s="23">
        <f t="shared" si="188"/>
        <v>0</v>
      </c>
      <c r="I214" s="23">
        <f t="shared" si="189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0"/>
        <v>0</v>
      </c>
      <c r="O214" s="23">
        <f t="shared" si="191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3"/>
      <c r="C215" s="28" t="s">
        <v>162</v>
      </c>
      <c r="D215" s="5"/>
      <c r="E215" s="22">
        <v>5</v>
      </c>
      <c r="F215" s="23">
        <f t="shared" si="177"/>
        <v>0</v>
      </c>
      <c r="G215" s="23"/>
      <c r="H215" s="23">
        <f t="shared" si="188"/>
        <v>0</v>
      </c>
      <c r="I215" s="23">
        <f t="shared" si="189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0"/>
        <v>0</v>
      </c>
      <c r="O215" s="23">
        <f t="shared" si="191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</row>
    <row r="216" spans="1:215" s="1" customFormat="1" ht="14.25" hidden="1">
      <c r="A216" s="62">
        <v>30400012</v>
      </c>
      <c r="B216" s="101" t="s">
        <v>169</v>
      </c>
      <c r="C216" s="28" t="s">
        <v>130</v>
      </c>
      <c r="D216" s="5"/>
      <c r="E216" s="22">
        <v>5.03</v>
      </c>
      <c r="F216" s="23">
        <f t="shared" si="177"/>
        <v>0</v>
      </c>
      <c r="G216" s="23"/>
      <c r="H216" s="23">
        <f t="shared" si="188"/>
        <v>0</v>
      </c>
      <c r="I216" s="23">
        <f t="shared" si="189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0"/>
        <v>0</v>
      </c>
      <c r="O216" s="23">
        <f t="shared" si="191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>
      <c r="A217" s="62">
        <v>30400011</v>
      </c>
      <c r="B217" s="102"/>
      <c r="C217" s="28" t="s">
        <v>145</v>
      </c>
      <c r="D217" s="5">
        <v>242</v>
      </c>
      <c r="E217" s="22">
        <v>5.03</v>
      </c>
      <c r="F217" s="23">
        <f t="shared" si="177"/>
        <v>1217.26</v>
      </c>
      <c r="G217" s="23"/>
      <c r="H217" s="23">
        <f t="shared" si="188"/>
        <v>0</v>
      </c>
      <c r="I217" s="23">
        <f t="shared" si="189"/>
        <v>0</v>
      </c>
      <c r="J217" s="23">
        <f t="shared" si="180"/>
        <v>1217.26</v>
      </c>
      <c r="K217" s="23">
        <f t="shared" si="181"/>
        <v>0</v>
      </c>
      <c r="L217" s="23" t="str">
        <f t="shared" si="182"/>
        <v>0</v>
      </c>
      <c r="M217" s="10">
        <v>0.3</v>
      </c>
      <c r="N217" s="23">
        <f t="shared" si="190"/>
        <v>3.65178</v>
      </c>
      <c r="O217" s="23">
        <f t="shared" si="191"/>
        <v>0.3</v>
      </c>
      <c r="P217" s="23">
        <f t="shared" si="183"/>
        <v>0</v>
      </c>
      <c r="Q217" s="7">
        <v>0.1</v>
      </c>
      <c r="R217" s="6">
        <f t="shared" si="184"/>
        <v>0.121726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202"/>
        <v>0</v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>
        <f t="shared" si="200"/>
        <v>0</v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>
        <f t="shared" si="200"/>
        <v>0</v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>
      <c r="A218" s="62">
        <v>30400010</v>
      </c>
      <c r="B218" s="102"/>
      <c r="C218" s="83" t="s">
        <v>122</v>
      </c>
      <c r="D218" s="5">
        <v>124</v>
      </c>
      <c r="E218" s="22">
        <v>5.03</v>
      </c>
      <c r="F218" s="23">
        <f t="shared" si="177"/>
        <v>623.72</v>
      </c>
      <c r="G218" s="23"/>
      <c r="H218" s="23">
        <f t="shared" si="188"/>
        <v>0</v>
      </c>
      <c r="I218" s="23">
        <f t="shared" si="189"/>
        <v>0</v>
      </c>
      <c r="J218" s="23">
        <f t="shared" si="180"/>
        <v>623.72</v>
      </c>
      <c r="K218" s="23">
        <f t="shared" si="181"/>
        <v>0</v>
      </c>
      <c r="L218" s="23" t="str">
        <f t="shared" si="182"/>
        <v>0</v>
      </c>
      <c r="M218" s="10">
        <v>0.3</v>
      </c>
      <c r="N218" s="23">
        <f t="shared" si="190"/>
        <v>1.8711600000000002</v>
      </c>
      <c r="O218" s="23">
        <f t="shared" si="191"/>
        <v>0.3</v>
      </c>
      <c r="P218" s="23">
        <f t="shared" si="183"/>
        <v>0</v>
      </c>
      <c r="Q218" s="7">
        <v>0.1</v>
      </c>
      <c r="R218" s="6">
        <f t="shared" si="184"/>
        <v>6.2372000000000004E-2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202"/>
        <v>0</v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>
        <f t="shared" si="200"/>
        <v>0</v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>
        <f t="shared" si="200"/>
        <v>0</v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03"/>
      <c r="C219" s="83" t="s">
        <v>170</v>
      </c>
      <c r="D219" s="5"/>
      <c r="E219" s="22">
        <v>5.03</v>
      </c>
      <c r="F219" s="23">
        <f t="shared" si="177"/>
        <v>0</v>
      </c>
      <c r="G219" s="23"/>
      <c r="H219" s="23">
        <f t="shared" si="188"/>
        <v>0</v>
      </c>
      <c r="I219" s="23">
        <f t="shared" si="189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0"/>
        <v>0</v>
      </c>
      <c r="O219" s="23">
        <f t="shared" si="191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>
      <c r="A220" s="62">
        <v>30400013</v>
      </c>
      <c r="B220" s="101" t="s">
        <v>171</v>
      </c>
      <c r="C220" s="28" t="s">
        <v>121</v>
      </c>
      <c r="D220" s="5">
        <f>86+105</f>
        <v>191</v>
      </c>
      <c r="E220" s="22">
        <v>5.03</v>
      </c>
      <c r="F220" s="23">
        <f t="shared" si="177"/>
        <v>960.73</v>
      </c>
      <c r="G220" s="23"/>
      <c r="H220" s="23">
        <f t="shared" si="188"/>
        <v>0</v>
      </c>
      <c r="I220" s="23">
        <f t="shared" si="189"/>
        <v>0</v>
      </c>
      <c r="J220" s="23">
        <f t="shared" si="180"/>
        <v>960.73</v>
      </c>
      <c r="K220" s="23">
        <f t="shared" si="181"/>
        <v>0</v>
      </c>
      <c r="L220" s="23" t="str">
        <f t="shared" si="182"/>
        <v>0</v>
      </c>
      <c r="M220" s="10">
        <v>0.5</v>
      </c>
      <c r="N220" s="23">
        <f t="shared" si="190"/>
        <v>4.8036500000000002</v>
      </c>
      <c r="O220" s="23">
        <f t="shared" si="191"/>
        <v>0.5</v>
      </c>
      <c r="P220" s="23">
        <f t="shared" si="183"/>
        <v>0</v>
      </c>
      <c r="Q220" s="7">
        <v>0.1</v>
      </c>
      <c r="R220" s="6">
        <f t="shared" si="184"/>
        <v>9.6073000000000006E-2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202"/>
        <v>0</v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>
        <f t="shared" si="200"/>
        <v>0</v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>
        <f t="shared" si="200"/>
        <v>0</v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03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8"/>
        <v>0</v>
      </c>
      <c r="I221" s="23">
        <f t="shared" si="189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0"/>
        <v>0</v>
      </c>
      <c r="O221" s="23">
        <f t="shared" si="191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>
      <c r="A222" s="62">
        <v>30400014</v>
      </c>
      <c r="B222" s="104" t="s">
        <v>172</v>
      </c>
      <c r="C222" s="28" t="s">
        <v>130</v>
      </c>
      <c r="D222" s="5">
        <f>90+92</f>
        <v>182</v>
      </c>
      <c r="E222" s="22">
        <v>5.03</v>
      </c>
      <c r="F222" s="23">
        <f t="shared" si="177"/>
        <v>915.46</v>
      </c>
      <c r="G222" s="23">
        <f>+'[2]28'!$L$286</f>
        <v>4611.2</v>
      </c>
      <c r="H222" s="23">
        <f t="shared" si="188"/>
        <v>0</v>
      </c>
      <c r="I222" s="23">
        <f t="shared" si="189"/>
        <v>0</v>
      </c>
      <c r="J222" s="23">
        <f t="shared" si="180"/>
        <v>915.46</v>
      </c>
      <c r="K222" s="23">
        <f t="shared" si="181"/>
        <v>0</v>
      </c>
      <c r="L222" s="23">
        <f t="shared" si="182"/>
        <v>0</v>
      </c>
      <c r="M222" s="10">
        <v>0.4</v>
      </c>
      <c r="N222" s="23">
        <f t="shared" si="190"/>
        <v>3.6618400000000002</v>
      </c>
      <c r="O222" s="23">
        <f t="shared" si="191"/>
        <v>0.4</v>
      </c>
      <c r="P222" s="23">
        <f t="shared" si="183"/>
        <v>0</v>
      </c>
      <c r="Q222" s="7">
        <v>0.1</v>
      </c>
      <c r="R222" s="6">
        <f t="shared" si="184"/>
        <v>9.1546000000000002E-2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202"/>
        <v>0</v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>
        <f t="shared" si="200"/>
        <v>0</v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>
        <f t="shared" si="200"/>
        <v>0</v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 hidden="1">
      <c r="A223" s="62">
        <v>30400016</v>
      </c>
      <c r="B223" s="105"/>
      <c r="C223" s="28" t="s">
        <v>148</v>
      </c>
      <c r="D223" s="5"/>
      <c r="E223" s="22">
        <v>5.03</v>
      </c>
      <c r="F223" s="23">
        <f t="shared" ref="F223:F286" si="203">E223*D223</f>
        <v>0</v>
      </c>
      <c r="G223" s="23">
        <f>+'[2]28'!$L$285</f>
        <v>1987.3999999999999</v>
      </c>
      <c r="H223" s="23">
        <f t="shared" si="188"/>
        <v>0</v>
      </c>
      <c r="I223" s="23">
        <f t="shared" si="189"/>
        <v>0</v>
      </c>
      <c r="J223" s="23">
        <f t="shared" ref="J223:J286" si="204">F223+H223</f>
        <v>0</v>
      </c>
      <c r="K223" s="23" t="str">
        <f t="shared" ref="K223:K286" si="205">IF(ISERROR(H223/J223*100),"0",(H223/J223*100))</f>
        <v>0</v>
      </c>
      <c r="L223" s="23">
        <f t="shared" ref="L223:L286" si="206">IF(ISERROR(I223/G223*100),"0",(I223/G223*100))</f>
        <v>0</v>
      </c>
      <c r="M223" s="10">
        <v>0.4</v>
      </c>
      <c r="N223" s="23">
        <f t="shared" si="190"/>
        <v>0</v>
      </c>
      <c r="O223" s="23">
        <f t="shared" si="191"/>
        <v>0.4</v>
      </c>
      <c r="P223" s="23" t="str">
        <f t="shared" ref="P223:P286" si="207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8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2"/>
        <v/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 t="str">
        <f t="shared" si="202"/>
        <v/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 t="str">
        <f t="shared" si="202"/>
        <v/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06"/>
      <c r="C224" s="28" t="s">
        <v>164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2">
        <v>30600002</v>
      </c>
      <c r="B225" s="101" t="s">
        <v>173</v>
      </c>
      <c r="C225" s="39" t="s">
        <v>122</v>
      </c>
      <c r="D225" s="5"/>
      <c r="E225" s="54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customHeight="1">
      <c r="A226" s="62">
        <v>30600004</v>
      </c>
      <c r="B226" s="102"/>
      <c r="C226" s="39" t="s">
        <v>130</v>
      </c>
      <c r="D226" s="5">
        <f>66+4</f>
        <v>70</v>
      </c>
      <c r="E226" s="54">
        <v>5.03</v>
      </c>
      <c r="F226" s="23">
        <f t="shared" si="203"/>
        <v>352.1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352.1</v>
      </c>
      <c r="K226" s="23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0.70420000000000005</v>
      </c>
      <c r="O226" s="23">
        <f t="shared" si="213"/>
        <v>0.2</v>
      </c>
      <c r="P226" s="23">
        <f t="shared" si="207"/>
        <v>0</v>
      </c>
      <c r="Q226" s="7">
        <v>0.1</v>
      </c>
      <c r="R226" s="6">
        <f t="shared" si="208"/>
        <v>3.5209999999999998E-2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>
        <f t="shared" si="202"/>
        <v>0</v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>
        <f t="shared" si="202"/>
        <v>0</v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>
        <f t="shared" si="202"/>
        <v>0</v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customHeight="1">
      <c r="A227" s="62">
        <v>30600003</v>
      </c>
      <c r="B227" s="102"/>
      <c r="C227" s="39" t="s">
        <v>174</v>
      </c>
      <c r="D227" s="5">
        <v>22</v>
      </c>
      <c r="E227" s="54">
        <v>5.03</v>
      </c>
      <c r="F227" s="23">
        <f t="shared" si="203"/>
        <v>110.66000000000001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110.66000000000001</v>
      </c>
      <c r="K227" s="23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0.22132000000000004</v>
      </c>
      <c r="O227" s="23">
        <f t="shared" si="213"/>
        <v>0.2</v>
      </c>
      <c r="P227" s="23">
        <f t="shared" si="207"/>
        <v>0</v>
      </c>
      <c r="Q227" s="7">
        <v>0.1</v>
      </c>
      <c r="R227" s="6">
        <f t="shared" si="208"/>
        <v>1.1066000000000003E-2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202"/>
        <v>0</v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>
        <f t="shared" si="202"/>
        <v>0</v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>
        <f t="shared" si="202"/>
        <v>0</v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customHeight="1">
      <c r="A228" s="62">
        <v>30600001</v>
      </c>
      <c r="B228" s="103"/>
      <c r="C228" s="39" t="s">
        <v>175</v>
      </c>
      <c r="D228" s="5">
        <v>46</v>
      </c>
      <c r="E228" s="54">
        <v>5.03</v>
      </c>
      <c r="F228" s="23">
        <f t="shared" si="203"/>
        <v>231.38000000000002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231.38000000000002</v>
      </c>
      <c r="K228" s="23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0.46276000000000012</v>
      </c>
      <c r="O228" s="23">
        <f t="shared" si="213"/>
        <v>0.2</v>
      </c>
      <c r="P228" s="23">
        <f t="shared" si="207"/>
        <v>0</v>
      </c>
      <c r="Q228" s="7">
        <v>0.1</v>
      </c>
      <c r="R228" s="6">
        <f t="shared" si="208"/>
        <v>2.3138000000000006E-2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202"/>
        <v>0</v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>
        <f t="shared" si="202"/>
        <v>0</v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>
        <f t="shared" si="202"/>
        <v>0</v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101" t="s">
        <v>176</v>
      </c>
      <c r="C229" s="39" t="s">
        <v>122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02"/>
      <c r="C230" s="39" t="s">
        <v>130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02"/>
      <c r="C231" s="39" t="s">
        <v>174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03"/>
      <c r="C232" s="39" t="s">
        <v>175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81" t="s">
        <v>177</v>
      </c>
      <c r="C233" s="39" t="s">
        <v>178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2">
        <v>30400001</v>
      </c>
      <c r="B234" s="101" t="s">
        <v>179</v>
      </c>
      <c r="C234" s="83" t="s">
        <v>134</v>
      </c>
      <c r="D234" s="5"/>
      <c r="E234" s="22">
        <v>5.0599999999999996</v>
      </c>
      <c r="F234" s="23">
        <f t="shared" si="203"/>
        <v>0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2">
        <v>30400002</v>
      </c>
      <c r="B235" s="103"/>
      <c r="C235" s="28" t="s">
        <v>121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101" t="s">
        <v>180</v>
      </c>
      <c r="C236" s="28" t="s">
        <v>130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2">
        <v>30400006</v>
      </c>
      <c r="B237" s="102"/>
      <c r="C237" s="28" t="s">
        <v>122</v>
      </c>
      <c r="D237" s="5"/>
      <c r="E237" s="22">
        <v>5.07</v>
      </c>
      <c r="F237" s="23">
        <f t="shared" si="203"/>
        <v>0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2">
        <v>30400007</v>
      </c>
      <c r="B238" s="103"/>
      <c r="C238" s="28" t="s">
        <v>145</v>
      </c>
      <c r="D238" s="5"/>
      <c r="E238" s="22">
        <v>5.07</v>
      </c>
      <c r="F238" s="23">
        <f t="shared" si="203"/>
        <v>0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101" t="s">
        <v>181</v>
      </c>
      <c r="C239" s="28" t="s">
        <v>175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02"/>
      <c r="C240" s="28" t="s">
        <v>130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2"/>
      <c r="C241" s="28" t="s">
        <v>145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3"/>
      <c r="C242" s="28" t="s">
        <v>122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01" t="s">
        <v>182</v>
      </c>
      <c r="C243" s="28" t="s">
        <v>175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2"/>
      <c r="C244" s="28" t="s">
        <v>130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2"/>
      <c r="C245" s="28" t="s">
        <v>145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customHeight="1">
      <c r="A246" s="62">
        <v>30400019</v>
      </c>
      <c r="B246" s="103"/>
      <c r="C246" s="28" t="s">
        <v>122</v>
      </c>
      <c r="D246" s="5">
        <v>540</v>
      </c>
      <c r="E246" s="22">
        <v>5.05</v>
      </c>
      <c r="F246" s="23">
        <f t="shared" si="203"/>
        <v>2727</v>
      </c>
      <c r="G246" s="23">
        <f>+'[2]28'!$L$402</f>
        <v>2917.2000000000007</v>
      </c>
      <c r="H246" s="23">
        <f t="shared" si="210"/>
        <v>2.4</v>
      </c>
      <c r="I246" s="23">
        <f t="shared" si="211"/>
        <v>10</v>
      </c>
      <c r="J246" s="23">
        <f t="shared" si="204"/>
        <v>2729.4</v>
      </c>
      <c r="K246" s="23">
        <f t="shared" si="205"/>
        <v>8.7931413497471966E-2</v>
      </c>
      <c r="L246" s="23">
        <f t="shared" si="206"/>
        <v>0.34279446044151918</v>
      </c>
      <c r="M246" s="10">
        <v>0.3</v>
      </c>
      <c r="N246" s="23">
        <f t="shared" si="212"/>
        <v>8.1882000000000001</v>
      </c>
      <c r="O246" s="23">
        <f t="shared" si="213"/>
        <v>-0.13072587393899116</v>
      </c>
      <c r="P246" s="23">
        <f t="shared" si="207"/>
        <v>0</v>
      </c>
      <c r="Q246" s="7">
        <v>0.1</v>
      </c>
      <c r="R246" s="6">
        <f t="shared" si="208"/>
        <v>0.27294000000000002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>
        <v>2.4</v>
      </c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>
        <v>10</v>
      </c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>
        <f t="shared" si="215"/>
        <v>0</v>
      </c>
      <c r="BQ246" s="4">
        <f t="shared" si="215"/>
        <v>0</v>
      </c>
      <c r="BR246" s="4">
        <f t="shared" si="215"/>
        <v>0</v>
      </c>
      <c r="BS246" s="4">
        <f t="shared" si="215"/>
        <v>0</v>
      </c>
      <c r="BT246" s="4">
        <f t="shared" si="215"/>
        <v>0</v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>
        <f t="shared" si="214"/>
        <v>0</v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>
        <f t="shared" si="199"/>
        <v>0</v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01" t="s">
        <v>183</v>
      </c>
      <c r="C247" s="28" t="s">
        <v>121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02"/>
      <c r="C248" s="28" t="s">
        <v>122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2"/>
      <c r="C249" s="28" t="s">
        <v>119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02"/>
      <c r="C250" s="28" t="s">
        <v>149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2"/>
      <c r="C251" s="28" t="s">
        <v>128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2"/>
      <c r="C252" s="28" t="s">
        <v>184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2"/>
      <c r="C253" s="28" t="s">
        <v>145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3"/>
      <c r="C254" s="28" t="s">
        <v>130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1" t="s">
        <v>185</v>
      </c>
      <c r="C255" s="30" t="s">
        <v>148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02"/>
      <c r="C256" s="28" t="s">
        <v>145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02"/>
      <c r="C257" s="30" t="s">
        <v>186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03"/>
      <c r="C258" s="30" t="s">
        <v>128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101" t="s">
        <v>187</v>
      </c>
      <c r="C259" s="30" t="s">
        <v>150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02"/>
      <c r="C260" s="30" t="s">
        <v>188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02"/>
      <c r="C261" s="30" t="s">
        <v>189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03"/>
      <c r="C262" s="30" t="s">
        <v>190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101" t="s">
        <v>191</v>
      </c>
      <c r="C263" s="30" t="s">
        <v>150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02"/>
      <c r="C264" s="30" t="s">
        <v>188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02"/>
      <c r="C265" s="30" t="s">
        <v>189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03"/>
      <c r="C266" s="30" t="s">
        <v>190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hidden="1" customHeight="1">
      <c r="A267" s="62">
        <v>30600009</v>
      </c>
      <c r="B267" s="101" t="s">
        <v>192</v>
      </c>
      <c r="C267" s="30" t="s">
        <v>193</v>
      </c>
      <c r="D267" s="5"/>
      <c r="E267" s="22">
        <v>5.05</v>
      </c>
      <c r="F267" s="23">
        <f t="shared" si="203"/>
        <v>0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0</v>
      </c>
      <c r="K267" s="23" t="str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</v>
      </c>
      <c r="O267" s="23">
        <f t="shared" si="213"/>
        <v>0.4</v>
      </c>
      <c r="P267" s="23" t="str">
        <f t="shared" si="207"/>
        <v/>
      </c>
      <c r="Q267" s="2">
        <v>0.1</v>
      </c>
      <c r="R267" s="6">
        <f t="shared" si="208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1"/>
        <v/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 t="str">
        <f t="shared" si="221"/>
        <v/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 t="str">
        <f t="shared" si="220"/>
        <v/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 customHeight="1">
      <c r="A268" s="62">
        <v>30600010</v>
      </c>
      <c r="B268" s="103"/>
      <c r="C268" s="30" t="s">
        <v>165</v>
      </c>
      <c r="D268" s="5"/>
      <c r="E268" s="22">
        <v>5.05</v>
      </c>
      <c r="F268" s="23">
        <f t="shared" si="203"/>
        <v>0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customHeight="1">
      <c r="A269" s="62">
        <v>30400026</v>
      </c>
      <c r="B269" s="101" t="s">
        <v>194</v>
      </c>
      <c r="C269" s="30" t="s">
        <v>170</v>
      </c>
      <c r="D269" s="5">
        <f>415+208</f>
        <v>623</v>
      </c>
      <c r="E269" s="22">
        <v>5.05</v>
      </c>
      <c r="F269" s="23">
        <f t="shared" si="203"/>
        <v>3146.15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3146.15</v>
      </c>
      <c r="K269" s="23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25.1692</v>
      </c>
      <c r="O269" s="23">
        <f t="shared" si="213"/>
        <v>0.8</v>
      </c>
      <c r="P269" s="23">
        <f t="shared" si="207"/>
        <v>0</v>
      </c>
      <c r="Q269" s="2">
        <v>0.1</v>
      </c>
      <c r="R269" s="6">
        <f t="shared" si="208"/>
        <v>0.31461500000000003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21"/>
        <v>0</v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>
        <f t="shared" si="221"/>
        <v>0</v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>
        <f t="shared" si="220"/>
        <v>0</v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customHeight="1">
      <c r="A270" s="62">
        <v>30400027</v>
      </c>
      <c r="B270" s="102"/>
      <c r="C270" s="30" t="s">
        <v>136</v>
      </c>
      <c r="D270" s="5">
        <f>11+225</f>
        <v>236</v>
      </c>
      <c r="E270" s="22">
        <v>5.05</v>
      </c>
      <c r="F270" s="23">
        <f t="shared" si="203"/>
        <v>1191.8</v>
      </c>
      <c r="G270" s="44">
        <f>+'[2]28'!$L$313</f>
        <v>9905.49</v>
      </c>
      <c r="H270" s="23">
        <f t="shared" si="210"/>
        <v>0</v>
      </c>
      <c r="I270" s="23">
        <f t="shared" si="211"/>
        <v>0</v>
      </c>
      <c r="J270" s="23">
        <f t="shared" si="204"/>
        <v>1191.8</v>
      </c>
      <c r="K270" s="23">
        <f t="shared" si="205"/>
        <v>0</v>
      </c>
      <c r="L270" s="23">
        <f t="shared" si="206"/>
        <v>0</v>
      </c>
      <c r="M270" s="3">
        <v>0.8</v>
      </c>
      <c r="N270" s="23">
        <f t="shared" si="212"/>
        <v>9.5343999999999998</v>
      </c>
      <c r="O270" s="23">
        <f t="shared" si="213"/>
        <v>0.8</v>
      </c>
      <c r="P270" s="23">
        <f t="shared" si="207"/>
        <v>0</v>
      </c>
      <c r="Q270" s="2">
        <v>0.1</v>
      </c>
      <c r="R270" s="6">
        <f t="shared" si="208"/>
        <v>0.11918000000000001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21"/>
        <v>0</v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>
        <f t="shared" si="221"/>
        <v>0</v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>
        <f t="shared" si="220"/>
        <v>0</v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hidden="1" customHeight="1">
      <c r="A271" s="62">
        <v>30400028</v>
      </c>
      <c r="B271" s="103"/>
      <c r="C271" s="30" t="s">
        <v>195</v>
      </c>
      <c r="D271" s="5"/>
      <c r="E271" s="22">
        <v>5.05</v>
      </c>
      <c r="F271" s="23">
        <f t="shared" si="203"/>
        <v>0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0</v>
      </c>
      <c r="K271" s="23" t="str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0</v>
      </c>
      <c r="O271" s="23">
        <f t="shared" si="213"/>
        <v>0.8</v>
      </c>
      <c r="P271" s="23" t="str">
        <f t="shared" si="207"/>
        <v/>
      </c>
      <c r="Q271" s="2">
        <v>0.1</v>
      </c>
      <c r="R271" s="6">
        <f t="shared" si="208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1"/>
        <v/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 t="str">
        <f t="shared" si="221"/>
        <v/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 t="str">
        <f t="shared" si="220"/>
        <v/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customHeight="1">
      <c r="A272" s="62">
        <v>30400004</v>
      </c>
      <c r="B272" s="101" t="s">
        <v>196</v>
      </c>
      <c r="C272" s="30" t="s">
        <v>170</v>
      </c>
      <c r="D272" s="5">
        <v>20</v>
      </c>
      <c r="E272" s="22">
        <v>5.03</v>
      </c>
      <c r="F272" s="23">
        <f t="shared" si="203"/>
        <v>100.60000000000001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100.60000000000001</v>
      </c>
      <c r="K272" s="23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0.80480000000000018</v>
      </c>
      <c r="O272" s="23">
        <f t="shared" si="213"/>
        <v>0.8</v>
      </c>
      <c r="P272" s="23">
        <f t="shared" si="207"/>
        <v>0</v>
      </c>
      <c r="Q272" s="2">
        <v>0.1</v>
      </c>
      <c r="R272" s="6">
        <f t="shared" si="208"/>
        <v>1.0060000000000003E-2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21"/>
        <v>0</v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>
        <f t="shared" si="221"/>
        <v>0</v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>
        <f t="shared" si="220"/>
        <v>0</v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hidden="1" customHeight="1">
      <c r="A273" s="62">
        <v>30400003</v>
      </c>
      <c r="B273" s="102"/>
      <c r="C273" s="30" t="s">
        <v>148</v>
      </c>
      <c r="D273" s="5"/>
      <c r="E273" s="22">
        <v>5.03</v>
      </c>
      <c r="F273" s="23">
        <f t="shared" si="203"/>
        <v>0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customHeight="1">
      <c r="A274" s="62">
        <v>30400005</v>
      </c>
      <c r="B274" s="103"/>
      <c r="C274" s="30" t="s">
        <v>195</v>
      </c>
      <c r="D274" s="5">
        <v>33</v>
      </c>
      <c r="E274" s="22">
        <v>5.03</v>
      </c>
      <c r="F274" s="23">
        <f t="shared" si="203"/>
        <v>165.99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165.99</v>
      </c>
      <c r="K274" s="23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1.32792</v>
      </c>
      <c r="O274" s="23">
        <f t="shared" si="213"/>
        <v>0.8</v>
      </c>
      <c r="P274" s="23">
        <f t="shared" si="207"/>
        <v>0</v>
      </c>
      <c r="Q274" s="2">
        <v>0.1</v>
      </c>
      <c r="R274" s="6">
        <f t="shared" si="208"/>
        <v>1.6598999999999999E-2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21"/>
        <v>0</v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>
        <f t="shared" si="221"/>
        <v>0</v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>
        <f t="shared" si="220"/>
        <v>0</v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101" t="s">
        <v>197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02"/>
      <c r="C276" s="30" t="s">
        <v>198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03"/>
      <c r="C277" s="30" t="s">
        <v>127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101" t="s">
        <v>199</v>
      </c>
      <c r="C278" s="30" t="s">
        <v>154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02"/>
      <c r="C279" s="30" t="s">
        <v>128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02"/>
      <c r="C280" s="30" t="s">
        <v>170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03"/>
      <c r="C281" s="30" t="s">
        <v>200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101" t="s">
        <v>201</v>
      </c>
      <c r="C282" s="30" t="s">
        <v>202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02"/>
      <c r="C283" s="30" t="s">
        <v>203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02"/>
      <c r="C284" s="30" t="s">
        <v>137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03"/>
      <c r="C285" s="30" t="s">
        <v>200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101" t="s">
        <v>204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02"/>
      <c r="C287" s="30" t="s">
        <v>198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03"/>
      <c r="C288" s="30" t="s">
        <v>127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101" t="s">
        <v>205</v>
      </c>
      <c r="C289" s="30" t="s">
        <v>148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3"/>
      <c r="C290" s="30" t="s">
        <v>128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1" t="s">
        <v>206</v>
      </c>
      <c r="C291" s="30" t="s">
        <v>127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2"/>
      <c r="C292" s="30" t="s">
        <v>116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2"/>
      <c r="C293" s="30" t="s">
        <v>148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3"/>
      <c r="C294" s="30" t="s">
        <v>207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208</v>
      </c>
      <c r="C295" s="31" t="s">
        <v>209</v>
      </c>
      <c r="D295" s="5">
        <v>300</v>
      </c>
      <c r="E295" s="22">
        <v>4.8</v>
      </c>
      <c r="F295" s="23">
        <f t="shared" si="223"/>
        <v>1440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1440</v>
      </c>
      <c r="K295" s="23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2.88</v>
      </c>
      <c r="O295" s="23">
        <f t="shared" si="232"/>
        <v>0.2</v>
      </c>
      <c r="P295" s="23">
        <f t="shared" si="227"/>
        <v>0</v>
      </c>
      <c r="Q295" s="7">
        <v>0.1</v>
      </c>
      <c r="R295" s="6">
        <f t="shared" si="228"/>
        <v>0.14399999999999999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34"/>
        <v>0</v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>
        <f t="shared" si="233"/>
        <v>0</v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>
        <f t="shared" si="233"/>
        <v>0</v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customHeight="1">
      <c r="A296" s="62">
        <v>30700016</v>
      </c>
      <c r="B296" s="31" t="s">
        <v>210</v>
      </c>
      <c r="C296" s="31" t="s">
        <v>211</v>
      </c>
      <c r="D296" s="5">
        <v>847</v>
      </c>
      <c r="E296" s="22">
        <v>7.69</v>
      </c>
      <c r="F296" s="23">
        <f t="shared" si="223"/>
        <v>6513.43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6513.43</v>
      </c>
      <c r="K296" s="23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13.026860000000001</v>
      </c>
      <c r="O296" s="23">
        <f t="shared" si="232"/>
        <v>0.2</v>
      </c>
      <c r="P296" s="23">
        <f t="shared" si="227"/>
        <v>0</v>
      </c>
      <c r="Q296" s="7">
        <v>0.1</v>
      </c>
      <c r="R296" s="6">
        <f t="shared" si="228"/>
        <v>0.65134300000000012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34"/>
        <v>0</v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>
        <f t="shared" si="233"/>
        <v>0</v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>
        <f t="shared" si="233"/>
        <v>0</v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customHeight="1">
      <c r="A297" s="62">
        <v>30700014</v>
      </c>
      <c r="B297" s="31" t="s">
        <v>212</v>
      </c>
      <c r="C297" s="31" t="s">
        <v>213</v>
      </c>
      <c r="D297" s="5">
        <v>517</v>
      </c>
      <c r="E297" s="22">
        <v>6.4</v>
      </c>
      <c r="F297" s="23">
        <f t="shared" si="223"/>
        <v>3308.8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3308.8</v>
      </c>
      <c r="K297" s="23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6.6176000000000013</v>
      </c>
      <c r="O297" s="23">
        <f t="shared" si="232"/>
        <v>0.2</v>
      </c>
      <c r="P297" s="23">
        <f t="shared" si="227"/>
        <v>0</v>
      </c>
      <c r="Q297" s="7">
        <v>0.1</v>
      </c>
      <c r="R297" s="6">
        <f t="shared" si="228"/>
        <v>0.33088000000000006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34"/>
        <v>0</v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>
        <f t="shared" si="233"/>
        <v>0</v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>
        <f t="shared" si="233"/>
        <v>0</v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customHeight="1">
      <c r="A298" s="62">
        <v>30700013</v>
      </c>
      <c r="B298" s="31" t="s">
        <v>214</v>
      </c>
      <c r="C298" s="31" t="s">
        <v>215</v>
      </c>
      <c r="D298" s="5">
        <v>556</v>
      </c>
      <c r="E298" s="22">
        <v>3.5</v>
      </c>
      <c r="F298" s="23">
        <f t="shared" si="223"/>
        <v>1946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1946</v>
      </c>
      <c r="K298" s="23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3.8920000000000003</v>
      </c>
      <c r="O298" s="23">
        <f t="shared" si="232"/>
        <v>0.2</v>
      </c>
      <c r="P298" s="23">
        <f t="shared" si="227"/>
        <v>0</v>
      </c>
      <c r="Q298" s="7">
        <v>0.1</v>
      </c>
      <c r="R298" s="6">
        <f t="shared" si="228"/>
        <v>0.19460000000000002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>
        <f t="shared" si="234"/>
        <v>0</v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>
        <f t="shared" si="233"/>
        <v>0</v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>
        <f t="shared" si="233"/>
        <v>0</v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216</v>
      </c>
      <c r="C299" s="31" t="s">
        <v>217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218</v>
      </c>
      <c r="C300" s="31" t="s">
        <v>217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219</v>
      </c>
      <c r="C301" s="31" t="s">
        <v>217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220</v>
      </c>
      <c r="C302" s="31" t="s">
        <v>221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222</v>
      </c>
      <c r="C303" s="31" t="s">
        <v>223</v>
      </c>
      <c r="D303" s="5"/>
      <c r="E303" s="22">
        <v>5.976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241</v>
      </c>
      <c r="C304" s="31" t="s">
        <v>223</v>
      </c>
      <c r="D304" s="5"/>
      <c r="E304" s="22">
        <v>5.976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2" t="s">
        <v>225</v>
      </c>
      <c r="C305" s="30" t="s">
        <v>226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</row>
    <row r="306" spans="1:215" s="9" customFormat="1" ht="15" hidden="1" customHeight="1">
      <c r="A306" s="29">
        <v>201067</v>
      </c>
      <c r="B306" s="82" t="s">
        <v>227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4730</v>
      </c>
      <c r="E307" s="44"/>
      <c r="F307" s="45">
        <f>SUM(F159:F306)</f>
        <v>25861.51</v>
      </c>
      <c r="G307" s="45">
        <f t="shared" ref="G307:J307" si="237">SUM(G159:G306)</f>
        <v>20622.27</v>
      </c>
      <c r="H307" s="45">
        <f t="shared" si="237"/>
        <v>2.4</v>
      </c>
      <c r="I307" s="45">
        <f t="shared" si="237"/>
        <v>10</v>
      </c>
      <c r="J307" s="45">
        <f t="shared" si="237"/>
        <v>25863.91</v>
      </c>
      <c r="K307" s="45">
        <f>IF(ISERROR(H307/J307*100),"0",(H307/J307*100))</f>
        <v>9.2793394347567698E-3</v>
      </c>
      <c r="L307" s="45">
        <f>IF(ISERROR(I307/G307*100),"0",(I307/G307*100))</f>
        <v>4.8491266965275885E-2</v>
      </c>
      <c r="M307" s="46">
        <f>IF(ISERROR(N307/J307*100),"",(N307/J307*100))</f>
        <v>0.3427113301894415</v>
      </c>
      <c r="N307" s="45">
        <f>SUM(N159:N306)</f>
        <v>88.638549999999981</v>
      </c>
      <c r="O307" s="45">
        <f>IF(ISERROR(M307-K307-L307),"0",(M307-K307-L307))</f>
        <v>0.28494072378940882</v>
      </c>
      <c r="P307" s="45">
        <f>(S307+T307+U307+V307+W307+X307+Y307+Z307+AA307)/J307*1000</f>
        <v>0</v>
      </c>
      <c r="Q307" s="47">
        <f>IF(ISERROR(R307/J307*1000),"",(R307/J307*1000))</f>
        <v>0.10000000000000002</v>
      </c>
      <c r="R307" s="45">
        <f>SUM(R159:R306)</f>
        <v>2.5863910000000003</v>
      </c>
      <c r="S307" s="45">
        <f t="shared" ref="S307:BO307" si="238">SUM(S159:S306)</f>
        <v>0</v>
      </c>
      <c r="T307" s="45">
        <f t="shared" si="238"/>
        <v>0</v>
      </c>
      <c r="U307" s="45">
        <f t="shared" si="238"/>
        <v>0</v>
      </c>
      <c r="V307" s="45">
        <f t="shared" si="238"/>
        <v>0</v>
      </c>
      <c r="W307" s="45">
        <f t="shared" si="238"/>
        <v>0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0</v>
      </c>
      <c r="AC307" s="45">
        <f t="shared" si="238"/>
        <v>0</v>
      </c>
      <c r="AD307" s="45">
        <f t="shared" si="238"/>
        <v>0</v>
      </c>
      <c r="AE307" s="45">
        <f t="shared" si="238"/>
        <v>0</v>
      </c>
      <c r="AF307" s="45">
        <f t="shared" si="238"/>
        <v>0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0</v>
      </c>
      <c r="AK307" s="45">
        <f t="shared" si="238"/>
        <v>0</v>
      </c>
      <c r="AL307" s="45">
        <f t="shared" si="238"/>
        <v>0</v>
      </c>
      <c r="AM307" s="45">
        <f t="shared" si="238"/>
        <v>0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2.4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0</v>
      </c>
      <c r="BC307" s="45">
        <f t="shared" si="238"/>
        <v>10</v>
      </c>
      <c r="BD307" s="45">
        <f t="shared" si="238"/>
        <v>0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0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0</v>
      </c>
      <c r="BQ307" s="48">
        <f>IF(ISERROR(AC307/$J$307*100),"",(AC307/$J$307*100))</f>
        <v>0</v>
      </c>
      <c r="BR307" s="48">
        <f>IF(ISERROR(AD307/$J$307*100),"",(AD307/$J$307*100))</f>
        <v>0</v>
      </c>
      <c r="BS307" s="48">
        <f t="shared" ref="BS307:DC307" si="239">IF(ISERROR(AE307/$J$307*100),"",(AE307/$J$307*100))</f>
        <v>0</v>
      </c>
      <c r="BT307" s="48">
        <f t="shared" si="239"/>
        <v>0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</v>
      </c>
      <c r="BY307" s="48">
        <f t="shared" si="239"/>
        <v>0</v>
      </c>
      <c r="BZ307" s="48">
        <f t="shared" si="239"/>
        <v>0</v>
      </c>
      <c r="CA307" s="48">
        <f t="shared" si="239"/>
        <v>0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9.2793394347567698E-3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0</v>
      </c>
      <c r="CQ307" s="48">
        <f t="shared" si="239"/>
        <v>3.8663914311486546E-2</v>
      </c>
      <c r="CR307" s="48">
        <f t="shared" si="239"/>
        <v>0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G167:EH167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2016-12-29T02:22:10Z</dcterms:modified>
</cp:coreProperties>
</file>